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46. OUTUBRO 2025\"/>
    </mc:Choice>
  </mc:AlternateContent>
  <xr:revisionPtr revIDLastSave="0" documentId="13_ncr:1_{69EC58DA-1562-4AC9-A4F2-FA97AF8E0C1C}" xr6:coauthVersionLast="47" xr6:coauthVersionMax="47" xr10:uidLastSave="{00000000-0000-0000-0000-000000000000}"/>
  <bookViews>
    <workbookView xWindow="21480" yWindow="-120" windowWidth="21840" windowHeight="13020" firstSheet="2" activeTab="2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'1'!$A$1:$V$36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'2'!$A$1:$BC$68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'3'!$A$1:$BC$68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60" i="91" l="1"/>
  <c r="N82" i="70"/>
  <c r="O82" i="70"/>
  <c r="P82" i="70" s="1"/>
  <c r="N83" i="70"/>
  <c r="P83" i="70" s="1"/>
  <c r="O83" i="70"/>
  <c r="L82" i="70"/>
  <c r="F82" i="70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U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B63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U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B41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U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B19" i="92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U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B63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U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B41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U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B19" i="91"/>
  <c r="C33" i="93"/>
  <c r="D33" i="93"/>
  <c r="AJ44" i="91"/>
  <c r="BB34" i="91"/>
  <c r="BB35" i="91"/>
  <c r="BB36" i="91"/>
  <c r="BB37" i="91"/>
  <c r="BB56" i="91"/>
  <c r="BB57" i="91"/>
  <c r="BB58" i="91"/>
  <c r="BB59" i="91"/>
  <c r="N81" i="70"/>
  <c r="O81" i="70"/>
  <c r="N84" i="70"/>
  <c r="O84" i="70"/>
  <c r="P84" i="70" s="1"/>
  <c r="O85" i="70"/>
  <c r="N86" i="70"/>
  <c r="O86" i="70"/>
  <c r="N87" i="70"/>
  <c r="O87" i="70"/>
  <c r="N88" i="70"/>
  <c r="O88" i="70"/>
  <c r="P88" i="70" s="1"/>
  <c r="N89" i="70"/>
  <c r="O89" i="70"/>
  <c r="P89" i="70" s="1"/>
  <c r="O90" i="70"/>
  <c r="O91" i="70"/>
  <c r="O92" i="70"/>
  <c r="L81" i="70"/>
  <c r="F81" i="70"/>
  <c r="B83" i="66"/>
  <c r="C83" i="66"/>
  <c r="N58" i="48"/>
  <c r="O58" i="48"/>
  <c r="L58" i="48"/>
  <c r="F58" i="48"/>
  <c r="O92" i="86"/>
  <c r="N93" i="86"/>
  <c r="O93" i="86"/>
  <c r="P93" i="86" s="1"/>
  <c r="N81" i="86"/>
  <c r="O81" i="86"/>
  <c r="N82" i="86"/>
  <c r="O82" i="86"/>
  <c r="P82" i="86" s="1"/>
  <c r="L81" i="86"/>
  <c r="L82" i="86"/>
  <c r="F81" i="86"/>
  <c r="F82" i="86"/>
  <c r="F83" i="86"/>
  <c r="F84" i="86"/>
  <c r="N31" i="86"/>
  <c r="O31" i="86"/>
  <c r="P31" i="86" s="1"/>
  <c r="L31" i="86"/>
  <c r="F31" i="86"/>
  <c r="O37" i="93"/>
  <c r="P37" i="93"/>
  <c r="Q37" i="93" s="1"/>
  <c r="M37" i="93"/>
  <c r="G37" i="93"/>
  <c r="B32" i="70"/>
  <c r="C32" i="70"/>
  <c r="P87" i="70" l="1"/>
  <c r="P81" i="70"/>
  <c r="P86" i="70"/>
  <c r="P58" i="48"/>
  <c r="P81" i="86"/>
  <c r="R41" i="91" l="1"/>
  <c r="BA18" i="91"/>
  <c r="BA17" i="91"/>
  <c r="BA16" i="91"/>
  <c r="BA15" i="91"/>
  <c r="BA14" i="91"/>
  <c r="BA13" i="91"/>
  <c r="BA12" i="91"/>
  <c r="BA11" i="91"/>
  <c r="BA10" i="91"/>
  <c r="BA9" i="91"/>
  <c r="BA8" i="91"/>
  <c r="BA7" i="91"/>
  <c r="J33" i="93"/>
  <c r="I33" i="93"/>
  <c r="B61" i="83"/>
  <c r="C61" i="83"/>
  <c r="N80" i="70"/>
  <c r="O80" i="70"/>
  <c r="N93" i="70"/>
  <c r="O93" i="70"/>
  <c r="L79" i="70"/>
  <c r="L80" i="70"/>
  <c r="L83" i="70"/>
  <c r="L84" i="70"/>
  <c r="L86" i="70"/>
  <c r="L87" i="70"/>
  <c r="L88" i="70"/>
  <c r="L89" i="70"/>
  <c r="F80" i="70"/>
  <c r="F83" i="70"/>
  <c r="F84" i="70"/>
  <c r="F86" i="70"/>
  <c r="F87" i="70"/>
  <c r="F88" i="70"/>
  <c r="F89" i="70"/>
  <c r="F93" i="70"/>
  <c r="N59" i="70"/>
  <c r="O59" i="70"/>
  <c r="L59" i="70"/>
  <c r="F59" i="70"/>
  <c r="N31" i="70"/>
  <c r="O31" i="70"/>
  <c r="L31" i="70"/>
  <c r="F31" i="70"/>
  <c r="N30" i="70"/>
  <c r="O30" i="70"/>
  <c r="L30" i="70"/>
  <c r="F30" i="70"/>
  <c r="N57" i="48"/>
  <c r="O57" i="48"/>
  <c r="N59" i="48"/>
  <c r="O59" i="48"/>
  <c r="L57" i="48"/>
  <c r="F57" i="48"/>
  <c r="F59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B32" i="46"/>
  <c r="C32" i="46"/>
  <c r="B37" i="46"/>
  <c r="B38" i="46"/>
  <c r="C38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O38" i="93"/>
  <c r="P38" i="93"/>
  <c r="Q6" i="67"/>
  <c r="U42" i="91"/>
  <c r="U43" i="91"/>
  <c r="U44" i="91"/>
  <c r="BA51" i="91"/>
  <c r="BB51" i="91"/>
  <c r="BA52" i="91"/>
  <c r="BB52" i="91"/>
  <c r="BA53" i="91"/>
  <c r="BB53" i="91"/>
  <c r="BA54" i="91"/>
  <c r="BB54" i="91"/>
  <c r="BA55" i="91"/>
  <c r="BB55" i="91"/>
  <c r="BA56" i="91"/>
  <c r="BC56" i="91" s="1"/>
  <c r="BA57" i="91"/>
  <c r="BC57" i="91" s="1"/>
  <c r="BA58" i="91"/>
  <c r="BC58" i="91" s="1"/>
  <c r="BA59" i="91"/>
  <c r="BC59" i="91" s="1"/>
  <c r="BA60" i="91"/>
  <c r="BC60" i="91" s="1"/>
  <c r="BA61" i="91"/>
  <c r="BB61" i="91"/>
  <c r="BA62" i="91"/>
  <c r="BB62" i="91"/>
  <c r="Q67" i="91"/>
  <c r="R67" i="91" s="1"/>
  <c r="Q66" i="91"/>
  <c r="Q65" i="91"/>
  <c r="R52" i="91"/>
  <c r="R53" i="91"/>
  <c r="R54" i="91"/>
  <c r="R55" i="91"/>
  <c r="R56" i="91"/>
  <c r="R57" i="91"/>
  <c r="R58" i="91"/>
  <c r="R59" i="91"/>
  <c r="R60" i="91"/>
  <c r="R61" i="91"/>
  <c r="R62" i="91"/>
  <c r="R51" i="91"/>
  <c r="P64" i="91"/>
  <c r="P65" i="91"/>
  <c r="P66" i="91"/>
  <c r="P67" i="91"/>
  <c r="BB29" i="91"/>
  <c r="BB30" i="91"/>
  <c r="BB31" i="91"/>
  <c r="BB32" i="91"/>
  <c r="BB33" i="91"/>
  <c r="BB39" i="91"/>
  <c r="BB40" i="91"/>
  <c r="BB45" i="91"/>
  <c r="BA29" i="91"/>
  <c r="BA30" i="91"/>
  <c r="BA31" i="91"/>
  <c r="BA32" i="91"/>
  <c r="BA33" i="91"/>
  <c r="BA34" i="91"/>
  <c r="BC34" i="91" s="1"/>
  <c r="BA35" i="91"/>
  <c r="BC35" i="91" s="1"/>
  <c r="BA36" i="91"/>
  <c r="BC36" i="91" s="1"/>
  <c r="BA37" i="91"/>
  <c r="BC37" i="91" s="1"/>
  <c r="BA38" i="91"/>
  <c r="BA39" i="91"/>
  <c r="BA40" i="91"/>
  <c r="R30" i="91"/>
  <c r="R31" i="91"/>
  <c r="R32" i="91"/>
  <c r="R33" i="91"/>
  <c r="R34" i="91"/>
  <c r="R35" i="91"/>
  <c r="R36" i="91"/>
  <c r="R37" i="91"/>
  <c r="R38" i="91"/>
  <c r="R39" i="91"/>
  <c r="R40" i="91"/>
  <c r="R29" i="91"/>
  <c r="Q42" i="91"/>
  <c r="Q43" i="91"/>
  <c r="Q44" i="91"/>
  <c r="BB44" i="91" s="1"/>
  <c r="Q45" i="91"/>
  <c r="R45" i="91" s="1"/>
  <c r="P45" i="91"/>
  <c r="P43" i="91"/>
  <c r="P44" i="91"/>
  <c r="P42" i="91"/>
  <c r="BB8" i="91"/>
  <c r="BB9" i="91"/>
  <c r="BB10" i="91"/>
  <c r="BB11" i="91"/>
  <c r="BB12" i="91"/>
  <c r="BB13" i="91"/>
  <c r="BB14" i="91"/>
  <c r="BB15" i="91"/>
  <c r="BB16" i="91"/>
  <c r="BB17" i="91"/>
  <c r="BB18" i="91"/>
  <c r="BB7" i="91"/>
  <c r="AZ20" i="91"/>
  <c r="R8" i="91"/>
  <c r="R9" i="91"/>
  <c r="R10" i="91"/>
  <c r="R11" i="91"/>
  <c r="R12" i="91"/>
  <c r="R13" i="91"/>
  <c r="R14" i="91"/>
  <c r="R15" i="91"/>
  <c r="R16" i="91"/>
  <c r="R17" i="91"/>
  <c r="R18" i="91"/>
  <c r="R7" i="91"/>
  <c r="Q23" i="91"/>
  <c r="R23" i="91" s="1"/>
  <c r="Q22" i="91"/>
  <c r="Q21" i="91"/>
  <c r="P20" i="91"/>
  <c r="P21" i="91"/>
  <c r="P22" i="91"/>
  <c r="P23" i="91"/>
  <c r="X7" i="87"/>
  <c r="S20" i="87"/>
  <c r="V7" i="87"/>
  <c r="V20" i="87"/>
  <c r="V18" i="87"/>
  <c r="R65" i="91" l="1"/>
  <c r="R66" i="91"/>
  <c r="R44" i="91"/>
  <c r="R22" i="91"/>
  <c r="P31" i="70"/>
  <c r="R63" i="91"/>
  <c r="R42" i="91"/>
  <c r="BA63" i="91"/>
  <c r="BA19" i="91"/>
  <c r="P59" i="70"/>
  <c r="P93" i="70"/>
  <c r="P80" i="70"/>
  <c r="P30" i="70"/>
  <c r="P57" i="48"/>
  <c r="P59" i="48"/>
  <c r="R21" i="91"/>
  <c r="Q38" i="93"/>
  <c r="BB63" i="91"/>
  <c r="BA41" i="91"/>
  <c r="R43" i="91"/>
  <c r="BB41" i="91"/>
  <c r="N78" i="70"/>
  <c r="O78" i="70"/>
  <c r="L78" i="70"/>
  <c r="F78" i="70"/>
  <c r="F79" i="70"/>
  <c r="N56" i="70"/>
  <c r="O56" i="70"/>
  <c r="N57" i="70"/>
  <c r="O57" i="70"/>
  <c r="N58" i="70"/>
  <c r="O58" i="70"/>
  <c r="N60" i="70"/>
  <c r="O60" i="70"/>
  <c r="L56" i="70"/>
  <c r="L57" i="70"/>
  <c r="L58" i="70"/>
  <c r="L60" i="70"/>
  <c r="F55" i="70"/>
  <c r="F56" i="70"/>
  <c r="F57" i="70"/>
  <c r="F58" i="70"/>
  <c r="F60" i="70"/>
  <c r="N27" i="70"/>
  <c r="O27" i="70"/>
  <c r="N28" i="70"/>
  <c r="O28" i="70"/>
  <c r="N29" i="70"/>
  <c r="O29" i="70"/>
  <c r="L27" i="70"/>
  <c r="L28" i="70"/>
  <c r="L29" i="70"/>
  <c r="F27" i="70"/>
  <c r="F28" i="70"/>
  <c r="F29" i="70"/>
  <c r="N88" i="68"/>
  <c r="O88" i="68"/>
  <c r="N89" i="68"/>
  <c r="O89" i="68"/>
  <c r="L88" i="68"/>
  <c r="F88" i="68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B64" i="91"/>
  <c r="N94" i="48"/>
  <c r="O94" i="48"/>
  <c r="L94" i="48"/>
  <c r="F94" i="48"/>
  <c r="B32" i="81"/>
  <c r="C32" i="81"/>
  <c r="O90" i="86"/>
  <c r="N91" i="86"/>
  <c r="O91" i="86"/>
  <c r="L91" i="86"/>
  <c r="L93" i="86"/>
  <c r="F82" i="66"/>
  <c r="L82" i="66"/>
  <c r="N82" i="66"/>
  <c r="O82" i="66"/>
  <c r="J53" i="2"/>
  <c r="I53" i="2"/>
  <c r="C10" i="93"/>
  <c r="D10" i="93"/>
  <c r="R29" i="87"/>
  <c r="R11" i="87"/>
  <c r="Q33" i="87"/>
  <c r="R33" i="87"/>
  <c r="R31" i="87"/>
  <c r="S31" i="87"/>
  <c r="S29" i="87"/>
  <c r="R22" i="87"/>
  <c r="R20" i="87"/>
  <c r="Q18" i="87"/>
  <c r="R18" i="87"/>
  <c r="S18" i="87"/>
  <c r="R10" i="87"/>
  <c r="S10" i="87"/>
  <c r="S11" i="87" s="1"/>
  <c r="R9" i="87"/>
  <c r="S9" i="87"/>
  <c r="Q7" i="87"/>
  <c r="R7" i="87"/>
  <c r="S7" i="87"/>
  <c r="N24" i="83"/>
  <c r="O24" i="83"/>
  <c r="L24" i="83"/>
  <c r="L25" i="83"/>
  <c r="L55" i="70"/>
  <c r="N55" i="70"/>
  <c r="O55" i="70"/>
  <c r="L76" i="70"/>
  <c r="N76" i="70"/>
  <c r="O76" i="70"/>
  <c r="L77" i="70"/>
  <c r="N77" i="70"/>
  <c r="O77" i="70"/>
  <c r="N79" i="70"/>
  <c r="O79" i="70"/>
  <c r="L93" i="70"/>
  <c r="F76" i="70"/>
  <c r="F77" i="70"/>
  <c r="L22" i="70"/>
  <c r="N22" i="70"/>
  <c r="O22" i="70"/>
  <c r="F22" i="70"/>
  <c r="N74" i="66"/>
  <c r="O74" i="66"/>
  <c r="N75" i="66"/>
  <c r="O75" i="66"/>
  <c r="N76" i="66"/>
  <c r="O76" i="66"/>
  <c r="N77" i="66"/>
  <c r="O77" i="66"/>
  <c r="N78" i="66"/>
  <c r="O78" i="66"/>
  <c r="N79" i="66"/>
  <c r="O79" i="66"/>
  <c r="N80" i="66"/>
  <c r="O80" i="66"/>
  <c r="N81" i="66"/>
  <c r="O81" i="66"/>
  <c r="L74" i="66"/>
  <c r="L75" i="66"/>
  <c r="L76" i="66"/>
  <c r="L77" i="66"/>
  <c r="L78" i="66"/>
  <c r="L79" i="66"/>
  <c r="L80" i="66"/>
  <c r="L81" i="66"/>
  <c r="F74" i="66"/>
  <c r="F75" i="66"/>
  <c r="F76" i="66"/>
  <c r="F77" i="66"/>
  <c r="F78" i="66"/>
  <c r="F79" i="66"/>
  <c r="F80" i="66"/>
  <c r="L24" i="66"/>
  <c r="N24" i="66"/>
  <c r="O24" i="66"/>
  <c r="F24" i="66"/>
  <c r="N92" i="48"/>
  <c r="O92" i="48"/>
  <c r="N93" i="48"/>
  <c r="O93" i="48"/>
  <c r="L92" i="48"/>
  <c r="L93" i="48"/>
  <c r="F92" i="48"/>
  <c r="F93" i="48"/>
  <c r="N88" i="47"/>
  <c r="O88" i="47"/>
  <c r="N89" i="47"/>
  <c r="O89" i="47"/>
  <c r="N90" i="47"/>
  <c r="O90" i="47"/>
  <c r="N91" i="47"/>
  <c r="O91" i="47"/>
  <c r="N92" i="47"/>
  <c r="O92" i="47"/>
  <c r="L88" i="47"/>
  <c r="L89" i="47"/>
  <c r="L90" i="47"/>
  <c r="L91" i="47"/>
  <c r="L92" i="47"/>
  <c r="L93" i="47"/>
  <c r="F88" i="47"/>
  <c r="F89" i="47"/>
  <c r="F90" i="47"/>
  <c r="F91" i="47"/>
  <c r="F92" i="47"/>
  <c r="F93" i="47"/>
  <c r="O60" i="47"/>
  <c r="N90" i="81"/>
  <c r="O90" i="81"/>
  <c r="L90" i="81"/>
  <c r="F90" i="81"/>
  <c r="F91" i="86"/>
  <c r="F93" i="86"/>
  <c r="I61" i="86"/>
  <c r="H61" i="86"/>
  <c r="B32" i="86"/>
  <c r="C32" i="86"/>
  <c r="BA19" i="92"/>
  <c r="L89" i="83"/>
  <c r="L90" i="83"/>
  <c r="L91" i="83"/>
  <c r="L92" i="83"/>
  <c r="L93" i="83"/>
  <c r="L94" i="83"/>
  <c r="L88" i="83"/>
  <c r="F88" i="83"/>
  <c r="F89" i="83"/>
  <c r="F90" i="83"/>
  <c r="F91" i="83"/>
  <c r="F92" i="83"/>
  <c r="F93" i="83"/>
  <c r="F94" i="83"/>
  <c r="N88" i="83"/>
  <c r="O88" i="83"/>
  <c r="N89" i="83"/>
  <c r="O89" i="83"/>
  <c r="N90" i="83"/>
  <c r="O90" i="83"/>
  <c r="N91" i="83"/>
  <c r="O91" i="83"/>
  <c r="N92" i="83"/>
  <c r="O92" i="83"/>
  <c r="N93" i="83"/>
  <c r="O93" i="83"/>
  <c r="N94" i="83"/>
  <c r="O94" i="83"/>
  <c r="B95" i="83"/>
  <c r="C95" i="83"/>
  <c r="H95" i="83"/>
  <c r="I95" i="83"/>
  <c r="N47" i="83"/>
  <c r="O47" i="83"/>
  <c r="N48" i="83"/>
  <c r="O48" i="83"/>
  <c r="L47" i="83"/>
  <c r="F47" i="83"/>
  <c r="N19" i="70"/>
  <c r="O19" i="70"/>
  <c r="N20" i="70"/>
  <c r="O20" i="70"/>
  <c r="N21" i="70"/>
  <c r="O21" i="70"/>
  <c r="N23" i="70"/>
  <c r="O23" i="70"/>
  <c r="N24" i="70"/>
  <c r="O24" i="70"/>
  <c r="N25" i="70"/>
  <c r="O25" i="70"/>
  <c r="N26" i="70"/>
  <c r="O26" i="70"/>
  <c r="L19" i="70"/>
  <c r="L20" i="70"/>
  <c r="L21" i="70"/>
  <c r="L23" i="70"/>
  <c r="L24" i="70"/>
  <c r="L25" i="70"/>
  <c r="L26" i="70"/>
  <c r="F19" i="70"/>
  <c r="F20" i="70"/>
  <c r="F21" i="70"/>
  <c r="F23" i="70"/>
  <c r="F24" i="70"/>
  <c r="F25" i="70"/>
  <c r="F26" i="70"/>
  <c r="N84" i="68"/>
  <c r="O84" i="68"/>
  <c r="N85" i="68"/>
  <c r="O85" i="68"/>
  <c r="N86" i="68"/>
  <c r="O86" i="68"/>
  <c r="N87" i="68"/>
  <c r="O87" i="68"/>
  <c r="N90" i="68"/>
  <c r="O90" i="68"/>
  <c r="L83" i="68"/>
  <c r="L84" i="68"/>
  <c r="L85" i="68"/>
  <c r="L86" i="68"/>
  <c r="L87" i="68"/>
  <c r="L89" i="68"/>
  <c r="L90" i="68"/>
  <c r="L91" i="68"/>
  <c r="F83" i="68"/>
  <c r="F84" i="68"/>
  <c r="F85" i="68"/>
  <c r="F86" i="68"/>
  <c r="F87" i="68"/>
  <c r="F89" i="68"/>
  <c r="F90" i="68"/>
  <c r="F91" i="68"/>
  <c r="F92" i="68"/>
  <c r="L30" i="68"/>
  <c r="N30" i="68"/>
  <c r="O30" i="68"/>
  <c r="L31" i="68"/>
  <c r="N31" i="68"/>
  <c r="O31" i="68"/>
  <c r="F30" i="68"/>
  <c r="N72" i="66"/>
  <c r="O72" i="66"/>
  <c r="N73" i="66"/>
  <c r="O73" i="66"/>
  <c r="L72" i="66"/>
  <c r="L73" i="66"/>
  <c r="F72" i="66"/>
  <c r="F73" i="66"/>
  <c r="F81" i="66"/>
  <c r="N53" i="66"/>
  <c r="O53" i="66"/>
  <c r="L53" i="66"/>
  <c r="F53" i="66"/>
  <c r="L84" i="48"/>
  <c r="N84" i="48"/>
  <c r="O84" i="48"/>
  <c r="L85" i="48"/>
  <c r="N85" i="48"/>
  <c r="O85" i="48"/>
  <c r="L86" i="48"/>
  <c r="N86" i="48"/>
  <c r="O86" i="48"/>
  <c r="L87" i="48"/>
  <c r="N87" i="48"/>
  <c r="O87" i="48"/>
  <c r="L88" i="48"/>
  <c r="N88" i="48"/>
  <c r="O88" i="48"/>
  <c r="L89" i="48"/>
  <c r="N89" i="48"/>
  <c r="O89" i="48"/>
  <c r="L90" i="48"/>
  <c r="N90" i="48"/>
  <c r="O90" i="48"/>
  <c r="L91" i="48"/>
  <c r="N91" i="48"/>
  <c r="O91" i="48"/>
  <c r="F84" i="48"/>
  <c r="F85" i="48"/>
  <c r="F86" i="48"/>
  <c r="F87" i="48"/>
  <c r="F88" i="48"/>
  <c r="N93" i="47"/>
  <c r="O93" i="47"/>
  <c r="E90" i="86"/>
  <c r="E91" i="86"/>
  <c r="E92" i="86"/>
  <c r="E93" i="86"/>
  <c r="E94" i="86"/>
  <c r="F94" i="86"/>
  <c r="F96" i="86"/>
  <c r="I50" i="93"/>
  <c r="J50" i="93"/>
  <c r="I53" i="93"/>
  <c r="J53" i="93"/>
  <c r="H37" i="36"/>
  <c r="J37" i="36" s="1"/>
  <c r="B37" i="36"/>
  <c r="D37" i="36" s="1"/>
  <c r="S32" i="87"/>
  <c r="S33" i="87" s="1"/>
  <c r="S21" i="87"/>
  <c r="S22" i="87" s="1"/>
  <c r="AZ51" i="92"/>
  <c r="BA51" i="92"/>
  <c r="AZ52" i="92"/>
  <c r="BA52" i="92"/>
  <c r="AZ53" i="92"/>
  <c r="BA53" i="92"/>
  <c r="AZ54" i="92"/>
  <c r="BA54" i="92"/>
  <c r="AZ55" i="92"/>
  <c r="BA55" i="92"/>
  <c r="AZ56" i="92"/>
  <c r="BA56" i="92"/>
  <c r="AZ57" i="92"/>
  <c r="BA57" i="92"/>
  <c r="AZ58" i="92"/>
  <c r="BA58" i="92"/>
  <c r="AZ59" i="92"/>
  <c r="BA59" i="92"/>
  <c r="AZ60" i="92"/>
  <c r="BA60" i="92"/>
  <c r="AZ61" i="92"/>
  <c r="BA61" i="92"/>
  <c r="AZ62" i="92"/>
  <c r="BA62" i="92"/>
  <c r="AZ29" i="92"/>
  <c r="AZ30" i="92"/>
  <c r="AZ31" i="92"/>
  <c r="AZ32" i="92"/>
  <c r="AZ33" i="92"/>
  <c r="AZ34" i="92"/>
  <c r="AZ35" i="92"/>
  <c r="AZ36" i="92"/>
  <c r="AZ37" i="92"/>
  <c r="AZ38" i="92"/>
  <c r="AZ39" i="92"/>
  <c r="AZ40" i="92"/>
  <c r="AZ41" i="92"/>
  <c r="AZ19" i="92"/>
  <c r="AZ7" i="92"/>
  <c r="BA7" i="92"/>
  <c r="AZ8" i="92"/>
  <c r="BA8" i="92"/>
  <c r="AZ9" i="92"/>
  <c r="BA9" i="92"/>
  <c r="AZ10" i="92"/>
  <c r="BA10" i="92"/>
  <c r="AZ11" i="92"/>
  <c r="BA11" i="92"/>
  <c r="AZ12" i="92"/>
  <c r="BA12" i="92"/>
  <c r="AZ13" i="92"/>
  <c r="BA13" i="92"/>
  <c r="AZ14" i="92"/>
  <c r="BA14" i="92"/>
  <c r="AZ15" i="92"/>
  <c r="BA15" i="92"/>
  <c r="AZ16" i="92"/>
  <c r="BA16" i="92"/>
  <c r="AZ17" i="92"/>
  <c r="BA17" i="92"/>
  <c r="AZ18" i="92"/>
  <c r="AZ23" i="92" s="1"/>
  <c r="BA18" i="92"/>
  <c r="AH64" i="92"/>
  <c r="AH65" i="92"/>
  <c r="AH66" i="92"/>
  <c r="AH67" i="92"/>
  <c r="O64" i="92"/>
  <c r="AZ64" i="92" s="1"/>
  <c r="O65" i="92"/>
  <c r="AZ65" i="92" s="1"/>
  <c r="O66" i="92"/>
  <c r="O67" i="92"/>
  <c r="AZ67" i="92" s="1"/>
  <c r="AH42" i="92"/>
  <c r="AH43" i="92"/>
  <c r="AH44" i="92"/>
  <c r="AH45" i="92"/>
  <c r="O42" i="92"/>
  <c r="O43" i="92"/>
  <c r="AZ43" i="92" s="1"/>
  <c r="O44" i="92"/>
  <c r="AZ44" i="92" s="1"/>
  <c r="O45" i="92"/>
  <c r="AZ45" i="92" s="1"/>
  <c r="AH20" i="92"/>
  <c r="AH21" i="92"/>
  <c r="AH22" i="92"/>
  <c r="AH23" i="92"/>
  <c r="O20" i="92"/>
  <c r="AZ20" i="92" s="1"/>
  <c r="O21" i="92"/>
  <c r="O22" i="92"/>
  <c r="AZ22" i="92" s="1"/>
  <c r="O23" i="92"/>
  <c r="AZ51" i="91"/>
  <c r="AZ52" i="91"/>
  <c r="AZ53" i="91"/>
  <c r="AZ54" i="91"/>
  <c r="AZ55" i="91"/>
  <c r="AZ56" i="91"/>
  <c r="AZ57" i="91"/>
  <c r="AZ58" i="91"/>
  <c r="AZ59" i="91"/>
  <c r="AZ60" i="91"/>
  <c r="AZ61" i="91"/>
  <c r="AZ62" i="91"/>
  <c r="AN29" i="91"/>
  <c r="AO29" i="91"/>
  <c r="AP29" i="91"/>
  <c r="AQ29" i="91"/>
  <c r="AR29" i="91"/>
  <c r="AS29" i="91"/>
  <c r="AT29" i="91"/>
  <c r="AU29" i="91"/>
  <c r="AV29" i="91"/>
  <c r="AW29" i="91"/>
  <c r="AX29" i="91"/>
  <c r="AY29" i="91"/>
  <c r="AZ29" i="91"/>
  <c r="AH42" i="91"/>
  <c r="P78" i="70" l="1"/>
  <c r="P89" i="68"/>
  <c r="P27" i="70"/>
  <c r="P88" i="68"/>
  <c r="P91" i="48"/>
  <c r="P87" i="48"/>
  <c r="P93" i="48"/>
  <c r="P56" i="70"/>
  <c r="P28" i="70"/>
  <c r="P85" i="68"/>
  <c r="P57" i="70"/>
  <c r="P24" i="83"/>
  <c r="P58" i="70"/>
  <c r="P91" i="47"/>
  <c r="P93" i="47"/>
  <c r="R19" i="91"/>
  <c r="BB19" i="91"/>
  <c r="P77" i="70"/>
  <c r="P79" i="70"/>
  <c r="P60" i="70"/>
  <c r="P29" i="70"/>
  <c r="P87" i="68"/>
  <c r="P53" i="66"/>
  <c r="P94" i="48"/>
  <c r="P92" i="47"/>
  <c r="P90" i="47"/>
  <c r="P88" i="47"/>
  <c r="P91" i="86"/>
  <c r="P91" i="83"/>
  <c r="P94" i="83"/>
  <c r="P92" i="83"/>
  <c r="P88" i="83"/>
  <c r="P22" i="70"/>
  <c r="P80" i="66"/>
  <c r="P82" i="66"/>
  <c r="P78" i="66"/>
  <c r="P81" i="66"/>
  <c r="P77" i="66"/>
  <c r="P75" i="66"/>
  <c r="P24" i="66"/>
  <c r="P90" i="81"/>
  <c r="P76" i="70"/>
  <c r="P55" i="70"/>
  <c r="P21" i="70"/>
  <c r="P19" i="70"/>
  <c r="P30" i="68"/>
  <c r="P74" i="66"/>
  <c r="P76" i="66"/>
  <c r="P79" i="66"/>
  <c r="P84" i="48"/>
  <c r="P92" i="48"/>
  <c r="P89" i="47"/>
  <c r="AZ42" i="92"/>
  <c r="AZ21" i="92"/>
  <c r="AZ66" i="92"/>
  <c r="AZ63" i="91"/>
  <c r="P24" i="70"/>
  <c r="P84" i="68"/>
  <c r="P73" i="66"/>
  <c r="P90" i="48"/>
  <c r="P86" i="48"/>
  <c r="P25" i="70"/>
  <c r="P23" i="70"/>
  <c r="P26" i="70"/>
  <c r="P20" i="70"/>
  <c r="P90" i="68"/>
  <c r="P86" i="68"/>
  <c r="P31" i="68"/>
  <c r="P72" i="66"/>
  <c r="P88" i="48"/>
  <c r="P89" i="48"/>
  <c r="P85" i="48"/>
  <c r="P93" i="83"/>
  <c r="P89" i="83"/>
  <c r="P90" i="83"/>
  <c r="P48" i="83"/>
  <c r="P47" i="83"/>
  <c r="AZ63" i="92"/>
  <c r="AZ30" i="91" l="1"/>
  <c r="AZ31" i="91"/>
  <c r="AZ32" i="91"/>
  <c r="AZ33" i="91"/>
  <c r="AZ34" i="91"/>
  <c r="AZ35" i="91"/>
  <c r="AZ36" i="91"/>
  <c r="AZ37" i="91"/>
  <c r="AZ38" i="91"/>
  <c r="AZ39" i="91"/>
  <c r="AZ40" i="91"/>
  <c r="AI42" i="91"/>
  <c r="BA42" i="91" s="1"/>
  <c r="AI43" i="91"/>
  <c r="BA43" i="91" s="1"/>
  <c r="AI44" i="91"/>
  <c r="AI45" i="91"/>
  <c r="BA45" i="91" s="1"/>
  <c r="AZ7" i="91"/>
  <c r="AZ8" i="91"/>
  <c r="AZ9" i="91"/>
  <c r="AZ10" i="91"/>
  <c r="AZ11" i="91"/>
  <c r="AZ12" i="91"/>
  <c r="AZ13" i="91"/>
  <c r="AZ14" i="91"/>
  <c r="AZ15" i="91"/>
  <c r="AZ16" i="91"/>
  <c r="AZ17" i="91"/>
  <c r="AZ18" i="91"/>
  <c r="Q64" i="91"/>
  <c r="AH64" i="91"/>
  <c r="AH65" i="91"/>
  <c r="AH66" i="91"/>
  <c r="AH67" i="91"/>
  <c r="O64" i="91"/>
  <c r="AZ64" i="91" s="1"/>
  <c r="O65" i="91"/>
  <c r="AZ65" i="91" s="1"/>
  <c r="O66" i="91"/>
  <c r="AZ66" i="91" s="1"/>
  <c r="O67" i="91"/>
  <c r="AZ67" i="91" s="1"/>
  <c r="AH43" i="91"/>
  <c r="AH44" i="91"/>
  <c r="AH45" i="91"/>
  <c r="O42" i="91"/>
  <c r="AZ42" i="91" s="1"/>
  <c r="O43" i="91"/>
  <c r="AZ43" i="91" s="1"/>
  <c r="O44" i="91"/>
  <c r="AZ44" i="91" s="1"/>
  <c r="O45" i="91"/>
  <c r="AZ45" i="91" s="1"/>
  <c r="AZ41" i="91"/>
  <c r="O20" i="91"/>
  <c r="O21" i="91"/>
  <c r="O22" i="91"/>
  <c r="O23" i="91"/>
  <c r="AH20" i="91"/>
  <c r="AH21" i="91"/>
  <c r="AZ21" i="91" s="1"/>
  <c r="AH22" i="91"/>
  <c r="AH23" i="91"/>
  <c r="AZ23" i="91" s="1"/>
  <c r="AZ19" i="91"/>
  <c r="N87" i="83"/>
  <c r="O87" i="83"/>
  <c r="L87" i="83"/>
  <c r="F87" i="83"/>
  <c r="L79" i="83"/>
  <c r="N79" i="83"/>
  <c r="O79" i="83"/>
  <c r="F79" i="83"/>
  <c r="N29" i="83"/>
  <c r="O29" i="83"/>
  <c r="N30" i="83"/>
  <c r="O30" i="83"/>
  <c r="L29" i="83"/>
  <c r="L30" i="83"/>
  <c r="F29" i="83"/>
  <c r="F30" i="83"/>
  <c r="N74" i="70"/>
  <c r="O74" i="70"/>
  <c r="L74" i="70"/>
  <c r="L75" i="70"/>
  <c r="F74" i="70"/>
  <c r="F75" i="70"/>
  <c r="N53" i="70"/>
  <c r="O53" i="70"/>
  <c r="N54" i="70"/>
  <c r="O54" i="70"/>
  <c r="L51" i="70"/>
  <c r="L52" i="70"/>
  <c r="L53" i="70"/>
  <c r="L54" i="70"/>
  <c r="F53" i="70"/>
  <c r="F54" i="70"/>
  <c r="B32" i="68"/>
  <c r="C32" i="68"/>
  <c r="H32" i="68"/>
  <c r="I32" i="68"/>
  <c r="N53" i="48"/>
  <c r="O53" i="48"/>
  <c r="L53" i="48"/>
  <c r="F53" i="4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J59" i="48"/>
  <c r="J60" i="48"/>
  <c r="D69" i="47"/>
  <c r="B32" i="47"/>
  <c r="C32" i="47"/>
  <c r="L89" i="46"/>
  <c r="N89" i="46"/>
  <c r="O89" i="46"/>
  <c r="F89" i="46"/>
  <c r="F90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C95" i="81"/>
  <c r="B95" i="81"/>
  <c r="H95" i="81"/>
  <c r="I95" i="81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13" i="93"/>
  <c r="C13" i="93"/>
  <c r="BA44" i="91" l="1"/>
  <c r="BC44" i="91" s="1"/>
  <c r="AK44" i="91"/>
  <c r="P87" i="83"/>
  <c r="R64" i="91"/>
  <c r="P53" i="48"/>
  <c r="P74" i="70"/>
  <c r="P29" i="83"/>
  <c r="P53" i="70"/>
  <c r="AZ22" i="91"/>
  <c r="P79" i="83"/>
  <c r="P89" i="46"/>
  <c r="P54" i="70"/>
  <c r="P30" i="83"/>
  <c r="J30" i="36"/>
  <c r="J31" i="36"/>
  <c r="H32" i="36"/>
  <c r="J32" i="36" s="1"/>
  <c r="I32" i="36"/>
  <c r="C30" i="93"/>
  <c r="D30" i="93"/>
  <c r="B94" i="70" l="1"/>
  <c r="C94" i="70"/>
  <c r="H94" i="70"/>
  <c r="I94" i="70"/>
  <c r="L94" i="70" s="1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F94" i="70" l="1"/>
  <c r="O94" i="70"/>
  <c r="N94" i="70"/>
  <c r="Q20" i="87"/>
  <c r="Q10" i="87"/>
  <c r="Q9" i="87"/>
  <c r="Q21" i="87"/>
  <c r="Q32" i="87"/>
  <c r="Q31" i="87"/>
  <c r="Q29" i="87"/>
  <c r="AY51" i="92"/>
  <c r="AY52" i="92"/>
  <c r="AY53" i="92"/>
  <c r="AY54" i="92"/>
  <c r="AY55" i="92"/>
  <c r="AY56" i="92"/>
  <c r="AY57" i="92"/>
  <c r="AY58" i="92"/>
  <c r="AY59" i="92"/>
  <c r="AY60" i="92"/>
  <c r="AY61" i="92"/>
  <c r="AY62" i="92"/>
  <c r="AY63" i="92"/>
  <c r="U42" i="92"/>
  <c r="U43" i="92"/>
  <c r="U44" i="92"/>
  <c r="A19" i="92"/>
  <c r="F64" i="66"/>
  <c r="F65" i="66"/>
  <c r="N66" i="66"/>
  <c r="O66" i="66"/>
  <c r="L66" i="66"/>
  <c r="P66" i="66" l="1"/>
  <c r="P94" i="70"/>
  <c r="BA63" i="92"/>
  <c r="N94" i="47"/>
  <c r="O94" i="47"/>
  <c r="L94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O53" i="93" s="1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O33" i="93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C2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E52" i="93" s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P94" i="47"/>
  <c r="Q55" i="93"/>
  <c r="Q57" i="93"/>
  <c r="J60" i="93"/>
  <c r="L48" i="93" s="1"/>
  <c r="Q48" i="93"/>
  <c r="Q49" i="93"/>
  <c r="Q54" i="93"/>
  <c r="G50" i="93"/>
  <c r="G47" i="93"/>
  <c r="O47" i="93"/>
  <c r="Q39" i="93"/>
  <c r="Q36" i="93"/>
  <c r="J40" i="93"/>
  <c r="L27" i="93" s="1"/>
  <c r="M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16" i="93"/>
  <c r="E12" i="93"/>
  <c r="E8" i="93"/>
  <c r="E9" i="93"/>
  <c r="E15" i="93"/>
  <c r="E11" i="93"/>
  <c r="E19" i="93"/>
  <c r="E14" i="93"/>
  <c r="E18" i="93"/>
  <c r="E17" i="93"/>
  <c r="E13" i="93"/>
  <c r="E46" i="93"/>
  <c r="M7" i="93"/>
  <c r="E10" i="93"/>
  <c r="O10" i="93"/>
  <c r="P13" i="93"/>
  <c r="M27" i="93"/>
  <c r="E30" i="93"/>
  <c r="O30" i="93"/>
  <c r="Q30" i="93" s="1"/>
  <c r="P33" i="93"/>
  <c r="Q33" i="93" s="1"/>
  <c r="F46" i="93"/>
  <c r="M47" i="93"/>
  <c r="O50" i="93"/>
  <c r="P53" i="93"/>
  <c r="Q53" i="93" s="1"/>
  <c r="D20" i="93"/>
  <c r="D40" i="93"/>
  <c r="F30" i="93" s="1"/>
  <c r="K45" i="93"/>
  <c r="D60" i="93"/>
  <c r="E33" i="93"/>
  <c r="P7" i="93"/>
  <c r="Q14" i="72"/>
  <c r="R14" i="72"/>
  <c r="I14" i="72"/>
  <c r="O14" i="72"/>
  <c r="AP63" i="91"/>
  <c r="AT63" i="91"/>
  <c r="AK63" i="91"/>
  <c r="AM63" i="91"/>
  <c r="AQ41" i="91"/>
  <c r="AW41" i="91"/>
  <c r="AN19" i="91"/>
  <c r="AR19" i="91"/>
  <c r="AV19" i="91"/>
  <c r="AN63" i="91"/>
  <c r="AQ63" i="91"/>
  <c r="AR63" i="91"/>
  <c r="AW63" i="91"/>
  <c r="AR41" i="91"/>
  <c r="AS41" i="91"/>
  <c r="AP19" i="91"/>
  <c r="AS19" i="91"/>
  <c r="AX19" i="91"/>
  <c r="AM19" i="91"/>
  <c r="F18" i="70"/>
  <c r="L18" i="70"/>
  <c r="F70" i="70"/>
  <c r="F71" i="70"/>
  <c r="F72" i="70"/>
  <c r="F73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BB67" i="92"/>
  <c r="BC67" i="92" s="1"/>
  <c r="AJ67" i="92"/>
  <c r="AK67" i="92" s="1"/>
  <c r="AI67" i="92"/>
  <c r="AG67" i="92"/>
  <c r="AF67" i="92"/>
  <c r="AX67" i="92" s="1"/>
  <c r="AE67" i="92"/>
  <c r="AD67" i="92"/>
  <c r="AC67" i="92"/>
  <c r="AB67" i="92"/>
  <c r="AT67" i="92" s="1"/>
  <c r="AA67" i="92"/>
  <c r="Z67" i="92"/>
  <c r="Y67" i="92"/>
  <c r="AQ67" i="92" s="1"/>
  <c r="X67" i="92"/>
  <c r="AP67" i="92" s="1"/>
  <c r="W67" i="92"/>
  <c r="V67" i="92"/>
  <c r="U67" i="92"/>
  <c r="AM67" i="92" s="1"/>
  <c r="Q67" i="92"/>
  <c r="R67" i="92" s="1"/>
  <c r="P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J66" i="92"/>
  <c r="BB66" i="92" s="1"/>
  <c r="AI66" i="92"/>
  <c r="AG66" i="92"/>
  <c r="AF66" i="92"/>
  <c r="AE66" i="92"/>
  <c r="AW66" i="92" s="1"/>
  <c r="AD66" i="92"/>
  <c r="AV66" i="92" s="1"/>
  <c r="AC66" i="92"/>
  <c r="AB66" i="92"/>
  <c r="AA66" i="92"/>
  <c r="AS66" i="92" s="1"/>
  <c r="Z66" i="92"/>
  <c r="AR66" i="92" s="1"/>
  <c r="Y66" i="92"/>
  <c r="X66" i="92"/>
  <c r="W66" i="92"/>
  <c r="AO66" i="92" s="1"/>
  <c r="V66" i="92"/>
  <c r="AN66" i="92" s="1"/>
  <c r="U66" i="92"/>
  <c r="Q66" i="92"/>
  <c r="P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J65" i="92"/>
  <c r="AI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U65" i="92"/>
  <c r="Q65" i="92"/>
  <c r="P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I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U64" i="92"/>
  <c r="Q64" i="92"/>
  <c r="P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B63" i="92"/>
  <c r="AQ63" i="92"/>
  <c r="AK63" i="92"/>
  <c r="AX63" i="92"/>
  <c r="AW63" i="92"/>
  <c r="AV63" i="92"/>
  <c r="AU63" i="92"/>
  <c r="AT63" i="92"/>
  <c r="AS63" i="92"/>
  <c r="AR63" i="92"/>
  <c r="AP63" i="92"/>
  <c r="AO63" i="92"/>
  <c r="AN63" i="92"/>
  <c r="AM63" i="92"/>
  <c r="R63" i="92"/>
  <c r="BB62" i="92"/>
  <c r="BC62" i="92" s="1"/>
  <c r="AX62" i="92"/>
  <c r="AW62" i="92"/>
  <c r="AV62" i="92"/>
  <c r="AU62" i="92"/>
  <c r="AT62" i="92"/>
  <c r="AS62" i="92"/>
  <c r="AR62" i="92"/>
  <c r="AQ62" i="92"/>
  <c r="AP62" i="92"/>
  <c r="AO62" i="92"/>
  <c r="AN62" i="92"/>
  <c r="AM62" i="92"/>
  <c r="AK62" i="92"/>
  <c r="R62" i="92"/>
  <c r="BB61" i="92"/>
  <c r="BC61" i="92" s="1"/>
  <c r="AX61" i="92"/>
  <c r="AW61" i="92"/>
  <c r="AV61" i="92"/>
  <c r="AU61" i="92"/>
  <c r="AT61" i="92"/>
  <c r="AS61" i="92"/>
  <c r="AR61" i="92"/>
  <c r="AQ61" i="92"/>
  <c r="AP61" i="92"/>
  <c r="AO61" i="92"/>
  <c r="AN61" i="92"/>
  <c r="AM61" i="92"/>
  <c r="AK61" i="92"/>
  <c r="R61" i="92"/>
  <c r="BB60" i="92"/>
  <c r="BC60" i="92" s="1"/>
  <c r="AX60" i="92"/>
  <c r="AW60" i="92"/>
  <c r="AV60" i="92"/>
  <c r="AU60" i="92"/>
  <c r="AT60" i="92"/>
  <c r="AS60" i="92"/>
  <c r="AR60" i="92"/>
  <c r="AQ60" i="92"/>
  <c r="AP60" i="92"/>
  <c r="AO60" i="92"/>
  <c r="AN60" i="92"/>
  <c r="AM60" i="92"/>
  <c r="AK60" i="92"/>
  <c r="R60" i="92"/>
  <c r="BB59" i="92"/>
  <c r="BC59" i="92" s="1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K59" i="92"/>
  <c r="R59" i="92"/>
  <c r="BB58" i="92"/>
  <c r="BC58" i="92" s="1"/>
  <c r="AX58" i="92"/>
  <c r="AW58" i="92"/>
  <c r="AV58" i="92"/>
  <c r="AU58" i="92"/>
  <c r="AT58" i="92"/>
  <c r="AS58" i="92"/>
  <c r="AR58" i="92"/>
  <c r="AQ58" i="92"/>
  <c r="AP58" i="92"/>
  <c r="AO58" i="92"/>
  <c r="AN58" i="92"/>
  <c r="AM58" i="92"/>
  <c r="AK58" i="92"/>
  <c r="R58" i="92"/>
  <c r="BB57" i="92"/>
  <c r="BC57" i="92" s="1"/>
  <c r="AX57" i="92"/>
  <c r="AW57" i="92"/>
  <c r="AV57" i="92"/>
  <c r="AU57" i="92"/>
  <c r="AT57" i="92"/>
  <c r="AS57" i="92"/>
  <c r="AR57" i="92"/>
  <c r="AQ57" i="92"/>
  <c r="AP57" i="92"/>
  <c r="AO57" i="92"/>
  <c r="AN57" i="92"/>
  <c r="AM57" i="92"/>
  <c r="AK57" i="92"/>
  <c r="R57" i="92"/>
  <c r="BB56" i="92"/>
  <c r="BC56" i="92" s="1"/>
  <c r="AX56" i="92"/>
  <c r="AW56" i="92"/>
  <c r="AV56" i="92"/>
  <c r="AU56" i="92"/>
  <c r="AT56" i="92"/>
  <c r="AS56" i="92"/>
  <c r="AR56" i="92"/>
  <c r="AQ56" i="92"/>
  <c r="AP56" i="92"/>
  <c r="AO56" i="92"/>
  <c r="AN56" i="92"/>
  <c r="AM56" i="92"/>
  <c r="AK56" i="92"/>
  <c r="R56" i="92"/>
  <c r="BB55" i="92"/>
  <c r="BC55" i="92" s="1"/>
  <c r="AX55" i="92"/>
  <c r="AW55" i="92"/>
  <c r="AV55" i="92"/>
  <c r="AU55" i="92"/>
  <c r="AT55" i="92"/>
  <c r="AS55" i="92"/>
  <c r="AR55" i="92"/>
  <c r="AQ55" i="92"/>
  <c r="AP55" i="92"/>
  <c r="AO55" i="92"/>
  <c r="AN55" i="92"/>
  <c r="AM55" i="92"/>
  <c r="AK55" i="92"/>
  <c r="R55" i="92"/>
  <c r="BB54" i="92"/>
  <c r="BC54" i="92" s="1"/>
  <c r="AX54" i="92"/>
  <c r="AW54" i="92"/>
  <c r="AV54" i="92"/>
  <c r="AU54" i="92"/>
  <c r="AT54" i="92"/>
  <c r="AS54" i="92"/>
  <c r="AR54" i="92"/>
  <c r="AQ54" i="92"/>
  <c r="AP54" i="92"/>
  <c r="AO54" i="92"/>
  <c r="AN54" i="92"/>
  <c r="AM54" i="92"/>
  <c r="AK54" i="92"/>
  <c r="R54" i="92"/>
  <c r="BB53" i="92"/>
  <c r="BC53" i="92" s="1"/>
  <c r="AX53" i="92"/>
  <c r="AW53" i="92"/>
  <c r="AV53" i="92"/>
  <c r="AU53" i="92"/>
  <c r="AT53" i="92"/>
  <c r="AS53" i="92"/>
  <c r="AR53" i="92"/>
  <c r="AQ53" i="92"/>
  <c r="AP53" i="92"/>
  <c r="AO53" i="92"/>
  <c r="AN53" i="92"/>
  <c r="AM53" i="92"/>
  <c r="AK53" i="92"/>
  <c r="R53" i="92"/>
  <c r="BB52" i="92"/>
  <c r="BC52" i="92" s="1"/>
  <c r="AX52" i="92"/>
  <c r="AW52" i="92"/>
  <c r="AV52" i="92"/>
  <c r="AU52" i="92"/>
  <c r="AT52" i="92"/>
  <c r="AS52" i="92"/>
  <c r="AR52" i="92"/>
  <c r="AQ52" i="92"/>
  <c r="AP52" i="92"/>
  <c r="AO52" i="92"/>
  <c r="AN52" i="92"/>
  <c r="AM52" i="92"/>
  <c r="AK52" i="92"/>
  <c r="R52" i="92"/>
  <c r="BB51" i="92"/>
  <c r="BC51" i="92" s="1"/>
  <c r="AX51" i="92"/>
  <c r="AW51" i="92"/>
  <c r="AV51" i="92"/>
  <c r="AU51" i="92"/>
  <c r="AT51" i="92"/>
  <c r="AS51" i="92"/>
  <c r="AR51" i="92"/>
  <c r="AQ51" i="92"/>
  <c r="AP51" i="92"/>
  <c r="AO51" i="92"/>
  <c r="AN51" i="92"/>
  <c r="AM51" i="92"/>
  <c r="AK51" i="92"/>
  <c r="R51" i="92"/>
  <c r="AJ45" i="92"/>
  <c r="BB45" i="92" s="1"/>
  <c r="BC45" i="92" s="1"/>
  <c r="AI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U45" i="92"/>
  <c r="Q45" i="92"/>
  <c r="R45" i="92" s="1"/>
  <c r="P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J44" i="92"/>
  <c r="AI44" i="92"/>
  <c r="AG44" i="92"/>
  <c r="AF44" i="92"/>
  <c r="AX44" i="92" s="1"/>
  <c r="AE44" i="92"/>
  <c r="AD44" i="92"/>
  <c r="AC44" i="92"/>
  <c r="AB44" i="92"/>
  <c r="AT44" i="92" s="1"/>
  <c r="AA44" i="92"/>
  <c r="Z44" i="92"/>
  <c r="Y44" i="92"/>
  <c r="X44" i="92"/>
  <c r="AP44" i="92" s="1"/>
  <c r="W44" i="92"/>
  <c r="V44" i="92"/>
  <c r="Q44" i="92"/>
  <c r="R44" i="92" s="1"/>
  <c r="P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M44" i="92" s="1"/>
  <c r="AJ43" i="92"/>
  <c r="AI43" i="92"/>
  <c r="AG43" i="92"/>
  <c r="AY43" i="92" s="1"/>
  <c r="AF43" i="92"/>
  <c r="AE43" i="92"/>
  <c r="AD43" i="92"/>
  <c r="AV43" i="92" s="1"/>
  <c r="AC43" i="92"/>
  <c r="AU43" i="92" s="1"/>
  <c r="AB43" i="92"/>
  <c r="AA43" i="92"/>
  <c r="Z43" i="92"/>
  <c r="AR43" i="92" s="1"/>
  <c r="Y43" i="92"/>
  <c r="AQ43" i="92" s="1"/>
  <c r="X43" i="92"/>
  <c r="W43" i="92"/>
  <c r="V43" i="92"/>
  <c r="AN43" i="92" s="1"/>
  <c r="AM43" i="92"/>
  <c r="Q43" i="92"/>
  <c r="P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J42" i="92"/>
  <c r="AI42" i="92"/>
  <c r="AG42" i="92"/>
  <c r="AF42" i="92"/>
  <c r="AE42" i="92"/>
  <c r="AW42" i="92" s="1"/>
  <c r="AD42" i="92"/>
  <c r="AC42" i="92"/>
  <c r="AB42" i="92"/>
  <c r="AA42" i="92"/>
  <c r="AS42" i="92" s="1"/>
  <c r="Z42" i="92"/>
  <c r="Y42" i="92"/>
  <c r="X42" i="92"/>
  <c r="W42" i="92"/>
  <c r="AO42" i="92" s="1"/>
  <c r="V42" i="92"/>
  <c r="Q42" i="92"/>
  <c r="P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M42" i="92" s="1"/>
  <c r="AK41" i="92"/>
  <c r="BA41" i="92"/>
  <c r="AY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R41" i="92"/>
  <c r="BB40" i="92"/>
  <c r="BC40" i="92" s="1"/>
  <c r="BA40" i="92"/>
  <c r="AY40" i="92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K40" i="92"/>
  <c r="R40" i="92"/>
  <c r="BB39" i="92"/>
  <c r="BC39" i="92" s="1"/>
  <c r="BA39" i="92"/>
  <c r="AY39" i="92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K39" i="92"/>
  <c r="R39" i="92"/>
  <c r="BB38" i="92"/>
  <c r="BA38" i="92"/>
  <c r="AY38" i="92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K38" i="92"/>
  <c r="R38" i="92"/>
  <c r="BB37" i="92"/>
  <c r="BA37" i="92"/>
  <c r="AY37" i="92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K37" i="92"/>
  <c r="R37" i="92"/>
  <c r="BB36" i="92"/>
  <c r="BA36" i="92"/>
  <c r="AY36" i="92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K36" i="92"/>
  <c r="R36" i="92"/>
  <c r="BB35" i="92"/>
  <c r="BA35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K35" i="92"/>
  <c r="R35" i="92"/>
  <c r="BB34" i="92"/>
  <c r="BA34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K34" i="92"/>
  <c r="R34" i="92"/>
  <c r="BB33" i="92"/>
  <c r="BA33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K33" i="92"/>
  <c r="R33" i="92"/>
  <c r="BB32" i="92"/>
  <c r="BA32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K32" i="92"/>
  <c r="R32" i="92"/>
  <c r="BB31" i="92"/>
  <c r="BA31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K31" i="92"/>
  <c r="R31" i="92"/>
  <c r="BB30" i="92"/>
  <c r="BA30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K30" i="92"/>
  <c r="R30" i="92"/>
  <c r="BB29" i="92"/>
  <c r="BA29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K29" i="92"/>
  <c r="R29" i="92"/>
  <c r="R26" i="92"/>
  <c r="R48" i="92" s="1"/>
  <c r="AK48" i="92" s="1"/>
  <c r="BC48" i="92" s="1"/>
  <c r="T24" i="92"/>
  <c r="AJ23" i="92"/>
  <c r="AK23" i="92" s="1"/>
  <c r="AI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Q23" i="92"/>
  <c r="R23" i="92" s="1"/>
  <c r="P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J22" i="92"/>
  <c r="AK22" i="92" s="1"/>
  <c r="AI22" i="92"/>
  <c r="AG22" i="92"/>
  <c r="AF22" i="92"/>
  <c r="AE22" i="92"/>
  <c r="AD22" i="92"/>
  <c r="AV22" i="92" s="1"/>
  <c r="AC22" i="92"/>
  <c r="AB22" i="92"/>
  <c r="AA22" i="92"/>
  <c r="Z22" i="92"/>
  <c r="AR22" i="92" s="1"/>
  <c r="Y22" i="92"/>
  <c r="X22" i="92"/>
  <c r="W22" i="92"/>
  <c r="V22" i="92"/>
  <c r="AN22" i="92" s="1"/>
  <c r="U22" i="92"/>
  <c r="Q22" i="92"/>
  <c r="P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J21" i="92"/>
  <c r="AI21" i="92"/>
  <c r="AG21" i="92"/>
  <c r="AF21" i="92"/>
  <c r="AX21" i="92" s="1"/>
  <c r="AE21" i="92"/>
  <c r="AD21" i="92"/>
  <c r="AC21" i="92"/>
  <c r="AB21" i="92"/>
  <c r="AT21" i="92" s="1"/>
  <c r="AA21" i="92"/>
  <c r="Z21" i="92"/>
  <c r="Y21" i="92"/>
  <c r="X21" i="92"/>
  <c r="AP21" i="92" s="1"/>
  <c r="W21" i="92"/>
  <c r="V21" i="92"/>
  <c r="U21" i="92"/>
  <c r="Q21" i="92"/>
  <c r="P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J20" i="92"/>
  <c r="AI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Q20" i="92"/>
  <c r="P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V19" i="92"/>
  <c r="AM19" i="92"/>
  <c r="AY19" i="92"/>
  <c r="AX19" i="92"/>
  <c r="AW19" i="92"/>
  <c r="AU19" i="92"/>
  <c r="AT19" i="92"/>
  <c r="AS19" i="92"/>
  <c r="AR19" i="92"/>
  <c r="AQ19" i="92"/>
  <c r="AP19" i="92"/>
  <c r="AO19" i="92"/>
  <c r="AN19" i="92"/>
  <c r="A63" i="92"/>
  <c r="BB18" i="92"/>
  <c r="BC18" i="92" s="1"/>
  <c r="AY18" i="92"/>
  <c r="AY23" i="92" s="1"/>
  <c r="AX18" i="92"/>
  <c r="AW18" i="92"/>
  <c r="AV18" i="92"/>
  <c r="AU18" i="92"/>
  <c r="AU23" i="92" s="1"/>
  <c r="AT18" i="92"/>
  <c r="AS18" i="92"/>
  <c r="AR18" i="92"/>
  <c r="AQ18" i="92"/>
  <c r="AQ23" i="92" s="1"/>
  <c r="AP18" i="92"/>
  <c r="AO18" i="92"/>
  <c r="AN18" i="92"/>
  <c r="AM18" i="92"/>
  <c r="AK18" i="92"/>
  <c r="R18" i="92"/>
  <c r="BB17" i="92"/>
  <c r="BC17" i="92" s="1"/>
  <c r="AY17" i="92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K17" i="92"/>
  <c r="R17" i="92"/>
  <c r="BB16" i="92"/>
  <c r="BC16" i="92" s="1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K16" i="92"/>
  <c r="R16" i="92"/>
  <c r="BB15" i="92"/>
  <c r="BC15" i="92" s="1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K15" i="92"/>
  <c r="R15" i="92"/>
  <c r="BB14" i="92"/>
  <c r="BC14" i="92" s="1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K14" i="92"/>
  <c r="R14" i="92"/>
  <c r="BB13" i="92"/>
  <c r="BC13" i="92" s="1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K13" i="92"/>
  <c r="R13" i="92"/>
  <c r="BB12" i="92"/>
  <c r="BC12" i="92" s="1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K12" i="92"/>
  <c r="R12" i="92"/>
  <c r="BB11" i="92"/>
  <c r="BC11" i="92" s="1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K11" i="92"/>
  <c r="R11" i="92"/>
  <c r="BB10" i="92"/>
  <c r="BC10" i="92" s="1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K10" i="92"/>
  <c r="R10" i="92"/>
  <c r="BB9" i="92"/>
  <c r="BC9" i="92" s="1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K9" i="92"/>
  <c r="R9" i="92"/>
  <c r="BB8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K8" i="92"/>
  <c r="R8" i="92"/>
  <c r="BB7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K7" i="92"/>
  <c r="R7" i="92"/>
  <c r="AJ67" i="91"/>
  <c r="AI67" i="91"/>
  <c r="BA67" i="91" s="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U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J66" i="91"/>
  <c r="AI66" i="91"/>
  <c r="BA66" i="91" s="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U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J65" i="91"/>
  <c r="AI65" i="91"/>
  <c r="BA65" i="91" s="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U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J64" i="91"/>
  <c r="BB64" i="91" s="1"/>
  <c r="AI64" i="91"/>
  <c r="BA64" i="91" s="1"/>
  <c r="AG64" i="91"/>
  <c r="AF64" i="91"/>
  <c r="AE64" i="91"/>
  <c r="AD64" i="91"/>
  <c r="AC64" i="91"/>
  <c r="AU64" i="91" s="1"/>
  <c r="AB64" i="91"/>
  <c r="AA64" i="91"/>
  <c r="Z64" i="91"/>
  <c r="Y64" i="91"/>
  <c r="AQ64" i="91" s="1"/>
  <c r="X64" i="91"/>
  <c r="W64" i="91"/>
  <c r="V64" i="91"/>
  <c r="U64" i="91"/>
  <c r="AM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C62" i="91"/>
  <c r="AY62" i="9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K62" i="91"/>
  <c r="BC61" i="9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K61" i="9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K60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K59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K58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K57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K56" i="91"/>
  <c r="BC55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K55" i="91"/>
  <c r="BC54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K54" i="91"/>
  <c r="BC53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K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K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K51" i="91"/>
  <c r="BC48" i="91"/>
  <c r="BC45" i="91"/>
  <c r="AK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U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G44" i="91"/>
  <c r="AF44" i="91"/>
  <c r="AE44" i="91"/>
  <c r="AD44" i="91"/>
  <c r="AC44" i="91"/>
  <c r="AB44" i="91"/>
  <c r="AA44" i="91"/>
  <c r="Z44" i="91"/>
  <c r="Y44" i="91"/>
  <c r="X44" i="91"/>
  <c r="W44" i="91"/>
  <c r="V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J43" i="91"/>
  <c r="AG43" i="91"/>
  <c r="AF43" i="91"/>
  <c r="AE43" i="91"/>
  <c r="AD43" i="91"/>
  <c r="AC43" i="91"/>
  <c r="AB43" i="91"/>
  <c r="AA43" i="91"/>
  <c r="Z43" i="91"/>
  <c r="Y43" i="91"/>
  <c r="X43" i="91"/>
  <c r="W43" i="91"/>
  <c r="V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BB42" i="91" s="1"/>
  <c r="AG42" i="91"/>
  <c r="AF42" i="91"/>
  <c r="AE42" i="91"/>
  <c r="AD42" i="91"/>
  <c r="AC42" i="91"/>
  <c r="AB42" i="91"/>
  <c r="AA42" i="91"/>
  <c r="Z42" i="91"/>
  <c r="Y42" i="91"/>
  <c r="X42" i="91"/>
  <c r="W42" i="91"/>
  <c r="V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V41" i="91"/>
  <c r="AN41" i="91"/>
  <c r="A41" i="91"/>
  <c r="BC40" i="91"/>
  <c r="AY40" i="9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K40" i="91"/>
  <c r="BC39" i="91"/>
  <c r="AY39" i="9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K39" i="91"/>
  <c r="AY38" i="9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K38" i="91"/>
  <c r="AY37" i="9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K37" i="91"/>
  <c r="AY36" i="9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K36" i="91"/>
  <c r="AY35" i="9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K35" i="91"/>
  <c r="AY34" i="9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K34" i="91"/>
  <c r="BC33" i="91"/>
  <c r="AY33" i="9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K33" i="91"/>
  <c r="BC32" i="91"/>
  <c r="AY32" i="9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K32" i="91"/>
  <c r="BC31" i="91"/>
  <c r="AY31" i="9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K31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K30" i="91"/>
  <c r="AM29" i="91"/>
  <c r="AK29" i="91"/>
  <c r="BC26" i="91"/>
  <c r="AJ23" i="91"/>
  <c r="AI23" i="91"/>
  <c r="BA23" i="91" s="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U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J22" i="91"/>
  <c r="AI22" i="91"/>
  <c r="BA22" i="91" s="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U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J21" i="91"/>
  <c r="AI21" i="91"/>
  <c r="BA21" i="91" s="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U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J20" i="91"/>
  <c r="AI20" i="91"/>
  <c r="BA20" i="91" s="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U20" i="91"/>
  <c r="Q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C18" i="9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K18" i="91"/>
  <c r="BC17" i="91"/>
  <c r="AY17" i="9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K17" i="91"/>
  <c r="BC16" i="9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K16" i="91"/>
  <c r="BC15" i="9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K15" i="91"/>
  <c r="BC14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K14" i="91"/>
  <c r="BC13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K13" i="91"/>
  <c r="BC12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K12" i="91"/>
  <c r="BC11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K11" i="91"/>
  <c r="BC10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K10" i="91"/>
  <c r="BC9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K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K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K7" i="91"/>
  <c r="BC38" i="92" l="1"/>
  <c r="AK43" i="91"/>
  <c r="BB43" i="91"/>
  <c r="BC43" i="91" s="1"/>
  <c r="BC35" i="92"/>
  <c r="AK44" i="92"/>
  <c r="BC37" i="92"/>
  <c r="R66" i="92"/>
  <c r="R22" i="92"/>
  <c r="AK43" i="92"/>
  <c r="BC36" i="92"/>
  <c r="AK21" i="92"/>
  <c r="E58" i="93"/>
  <c r="E53" i="93"/>
  <c r="E47" i="93"/>
  <c r="E56" i="93"/>
  <c r="AK65" i="92"/>
  <c r="R65" i="92"/>
  <c r="BC34" i="92"/>
  <c r="R43" i="92"/>
  <c r="R21" i="92"/>
  <c r="E59" i="93"/>
  <c r="AK65" i="91"/>
  <c r="BB65" i="91"/>
  <c r="BC65" i="91" s="1"/>
  <c r="BB66" i="91"/>
  <c r="BC66" i="91" s="1"/>
  <c r="BB67" i="91"/>
  <c r="BC67" i="91" s="1"/>
  <c r="AK21" i="91"/>
  <c r="BB21" i="91"/>
  <c r="BC21" i="91" s="1"/>
  <c r="BB22" i="91"/>
  <c r="BC22" i="91" s="1"/>
  <c r="BB23" i="91"/>
  <c r="BC23" i="91" s="1"/>
  <c r="R20" i="91"/>
  <c r="BB20" i="91"/>
  <c r="BC20" i="91" s="1"/>
  <c r="E54" i="93"/>
  <c r="BC31" i="92"/>
  <c r="BC32" i="92"/>
  <c r="BC33" i="92"/>
  <c r="AO67" i="91"/>
  <c r="AS67" i="91"/>
  <c r="AQ67" i="91"/>
  <c r="AO42" i="91"/>
  <c r="AS42" i="91"/>
  <c r="AO44" i="91"/>
  <c r="AS44" i="91"/>
  <c r="AW44" i="91"/>
  <c r="AS23" i="91"/>
  <c r="AO20" i="91"/>
  <c r="AS20" i="91"/>
  <c r="AW20" i="91"/>
  <c r="AM21" i="91"/>
  <c r="AQ21" i="91"/>
  <c r="AU21" i="91"/>
  <c r="AY21" i="91"/>
  <c r="AO22" i="91"/>
  <c r="AS22" i="91"/>
  <c r="AW22" i="91"/>
  <c r="AM23" i="91"/>
  <c r="AQ23" i="91"/>
  <c r="AU23" i="91"/>
  <c r="AY23" i="91"/>
  <c r="AP44" i="91"/>
  <c r="AT44" i="91"/>
  <c r="AX44" i="91"/>
  <c r="AN45" i="91"/>
  <c r="AR45" i="91"/>
  <c r="AV45" i="91"/>
  <c r="AM66" i="91"/>
  <c r="AQ66" i="91"/>
  <c r="AU66" i="91"/>
  <c r="AY66" i="91"/>
  <c r="AP67" i="91"/>
  <c r="AT67" i="91"/>
  <c r="AM43" i="91"/>
  <c r="AQ43" i="91"/>
  <c r="AU43" i="91"/>
  <c r="AO65" i="91"/>
  <c r="AS65" i="91"/>
  <c r="AW65" i="91"/>
  <c r="AN66" i="91"/>
  <c r="E55" i="93"/>
  <c r="E49" i="93"/>
  <c r="E48" i="93"/>
  <c r="E50" i="93"/>
  <c r="E57" i="93"/>
  <c r="E51" i="93"/>
  <c r="K36" i="93"/>
  <c r="K27" i="93"/>
  <c r="K35" i="93"/>
  <c r="K31" i="93"/>
  <c r="K39" i="93"/>
  <c r="K32" i="93"/>
  <c r="K30" i="93"/>
  <c r="K37" i="93"/>
  <c r="K29" i="93"/>
  <c r="K34" i="93"/>
  <c r="R42" i="92"/>
  <c r="BA23" i="92"/>
  <c r="R20" i="92"/>
  <c r="BA64" i="92"/>
  <c r="L55" i="93"/>
  <c r="L58" i="93"/>
  <c r="L56" i="93"/>
  <c r="O40" i="93"/>
  <c r="K28" i="93"/>
  <c r="K38" i="93"/>
  <c r="BA21" i="92"/>
  <c r="BC42" i="91"/>
  <c r="L38" i="93"/>
  <c r="BA66" i="92"/>
  <c r="BC66" i="92" s="1"/>
  <c r="R64" i="92"/>
  <c r="AK42" i="92"/>
  <c r="AK20" i="92"/>
  <c r="AK64" i="91"/>
  <c r="L49" i="93"/>
  <c r="BA20" i="92"/>
  <c r="BA22" i="92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5" i="92"/>
  <c r="BA67" i="92"/>
  <c r="AY63" i="91"/>
  <c r="AY64" i="91"/>
  <c r="AW67" i="91"/>
  <c r="AX63" i="91"/>
  <c r="AY43" i="91"/>
  <c r="AW42" i="91"/>
  <c r="AY41" i="91"/>
  <c r="K55" i="93"/>
  <c r="L50" i="93"/>
  <c r="Q50" i="93"/>
  <c r="K52" i="93"/>
  <c r="K47" i="93"/>
  <c r="K50" i="93"/>
  <c r="AP45" i="91"/>
  <c r="AX45" i="91"/>
  <c r="AP41" i="91"/>
  <c r="AO45" i="91"/>
  <c r="AW45" i="91"/>
  <c r="AY19" i="91"/>
  <c r="AQ19" i="91"/>
  <c r="AS63" i="91"/>
  <c r="AR43" i="91"/>
  <c r="AM44" i="91"/>
  <c r="AU44" i="91"/>
  <c r="AN64" i="91"/>
  <c r="AR64" i="91"/>
  <c r="AV64" i="91"/>
  <c r="AP65" i="91"/>
  <c r="AT65" i="91"/>
  <c r="AX65" i="91"/>
  <c r="AR66" i="91"/>
  <c r="AV66" i="91"/>
  <c r="AX67" i="91"/>
  <c r="AV67" i="91"/>
  <c r="AM41" i="91"/>
  <c r="AO63" i="91"/>
  <c r="AN20" i="91"/>
  <c r="AR20" i="91"/>
  <c r="AV20" i="91"/>
  <c r="AP21" i="91"/>
  <c r="AT21" i="91"/>
  <c r="AX21" i="91"/>
  <c r="AN22" i="91"/>
  <c r="AR22" i="91"/>
  <c r="AV22" i="91"/>
  <c r="AP23" i="91"/>
  <c r="AT23" i="91"/>
  <c r="AX23" i="91"/>
  <c r="AN42" i="91"/>
  <c r="AR42" i="91"/>
  <c r="AV42" i="91"/>
  <c r="AP43" i="91"/>
  <c r="AT43" i="91"/>
  <c r="AX43" i="91"/>
  <c r="AR44" i="91"/>
  <c r="AM45" i="91"/>
  <c r="AQ45" i="91"/>
  <c r="AU45" i="91"/>
  <c r="AY45" i="91"/>
  <c r="BC52" i="91"/>
  <c r="AT41" i="91"/>
  <c r="AP20" i="91"/>
  <c r="AT20" i="91"/>
  <c r="AX20" i="91"/>
  <c r="AN21" i="91"/>
  <c r="AR21" i="91"/>
  <c r="AV21" i="91"/>
  <c r="AP22" i="91"/>
  <c r="AT22" i="91"/>
  <c r="AX22" i="91"/>
  <c r="AN23" i="91"/>
  <c r="AR23" i="91"/>
  <c r="AV23" i="91"/>
  <c r="BC30" i="91"/>
  <c r="AP42" i="91"/>
  <c r="AT42" i="91"/>
  <c r="AX42" i="91"/>
  <c r="AN43" i="91"/>
  <c r="AV43" i="91"/>
  <c r="AS45" i="91"/>
  <c r="AO64" i="91"/>
  <c r="AS64" i="91"/>
  <c r="AW64" i="91"/>
  <c r="AM65" i="91"/>
  <c r="AQ65" i="91"/>
  <c r="AU65" i="91"/>
  <c r="AY65" i="91"/>
  <c r="AO66" i="91"/>
  <c r="AS66" i="91"/>
  <c r="AW66" i="91"/>
  <c r="AM67" i="91"/>
  <c r="AU67" i="91"/>
  <c r="AY67" i="91"/>
  <c r="AT19" i="91"/>
  <c r="AO41" i="91"/>
  <c r="AV63" i="91"/>
  <c r="AN44" i="91"/>
  <c r="AV44" i="91"/>
  <c r="AX41" i="91"/>
  <c r="BC7" i="91"/>
  <c r="BC8" i="91"/>
  <c r="AM20" i="91"/>
  <c r="AQ20" i="91"/>
  <c r="AU20" i="91"/>
  <c r="AY20" i="91"/>
  <c r="AO21" i="91"/>
  <c r="AS21" i="91"/>
  <c r="AW21" i="91"/>
  <c r="AM22" i="91"/>
  <c r="AQ22" i="91"/>
  <c r="AU22" i="91"/>
  <c r="AY22" i="91"/>
  <c r="AO23" i="91"/>
  <c r="AW23" i="91"/>
  <c r="AM42" i="91"/>
  <c r="AQ42" i="91"/>
  <c r="AU42" i="91"/>
  <c r="AY42" i="91"/>
  <c r="AO43" i="91"/>
  <c r="AS43" i="91"/>
  <c r="AW43" i="91"/>
  <c r="AQ44" i="91"/>
  <c r="AY44" i="91"/>
  <c r="AT45" i="91"/>
  <c r="AP64" i="91"/>
  <c r="AT64" i="91"/>
  <c r="AX64" i="91"/>
  <c r="AN65" i="91"/>
  <c r="AR65" i="91"/>
  <c r="AV65" i="91"/>
  <c r="AP66" i="91"/>
  <c r="AT66" i="91"/>
  <c r="AX66" i="91"/>
  <c r="AN67" i="91"/>
  <c r="AR67" i="91"/>
  <c r="S14" i="72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R23" i="92"/>
  <c r="AV23" i="92"/>
  <c r="AP42" i="92"/>
  <c r="AT42" i="92"/>
  <c r="AM22" i="92"/>
  <c r="AP23" i="92"/>
  <c r="AT23" i="92"/>
  <c r="AX23" i="92"/>
  <c r="AV20" i="92"/>
  <c r="AO20" i="92"/>
  <c r="AS20" i="92"/>
  <c r="AW20" i="92"/>
  <c r="AM21" i="92"/>
  <c r="AQ21" i="92"/>
  <c r="AU21" i="92"/>
  <c r="AY21" i="92"/>
  <c r="AO22" i="92"/>
  <c r="AS22" i="92"/>
  <c r="AW22" i="92"/>
  <c r="AM23" i="92"/>
  <c r="AP45" i="92"/>
  <c r="AT45" i="92"/>
  <c r="AX45" i="92"/>
  <c r="AN64" i="92"/>
  <c r="AR64" i="92"/>
  <c r="AV64" i="92"/>
  <c r="AM65" i="92"/>
  <c r="AQ65" i="92"/>
  <c r="AU65" i="92"/>
  <c r="AY65" i="92"/>
  <c r="AY67" i="92"/>
  <c r="BC30" i="92"/>
  <c r="AP20" i="92"/>
  <c r="AT20" i="92"/>
  <c r="AX20" i="92"/>
  <c r="AN23" i="92"/>
  <c r="AY44" i="92"/>
  <c r="AO44" i="92"/>
  <c r="AS44" i="92"/>
  <c r="AW44" i="92"/>
  <c r="AM45" i="92"/>
  <c r="AQ45" i="92"/>
  <c r="AU45" i="92"/>
  <c r="AY45" i="92"/>
  <c r="AO64" i="92"/>
  <c r="AS64" i="92"/>
  <c r="AW64" i="92"/>
  <c r="AN65" i="92"/>
  <c r="AR65" i="92"/>
  <c r="AV65" i="92"/>
  <c r="AM20" i="92"/>
  <c r="AQ20" i="92"/>
  <c r="AU20" i="92"/>
  <c r="AY20" i="92"/>
  <c r="AN21" i="92"/>
  <c r="AR21" i="92"/>
  <c r="AV21" i="92"/>
  <c r="AP22" i="92"/>
  <c r="AT22" i="92"/>
  <c r="AX22" i="92"/>
  <c r="AX42" i="92"/>
  <c r="AQ42" i="92"/>
  <c r="AU42" i="92"/>
  <c r="AY42" i="92"/>
  <c r="AO43" i="92"/>
  <c r="AS43" i="92"/>
  <c r="AW43" i="92"/>
  <c r="AQ44" i="92"/>
  <c r="AU44" i="92"/>
  <c r="AN45" i="92"/>
  <c r="AR45" i="92"/>
  <c r="AV45" i="92"/>
  <c r="AP64" i="92"/>
  <c r="AT64" i="92"/>
  <c r="AX64" i="92"/>
  <c r="AO65" i="92"/>
  <c r="AS65" i="92"/>
  <c r="AW65" i="92"/>
  <c r="AP66" i="92"/>
  <c r="AT66" i="92"/>
  <c r="AX66" i="92"/>
  <c r="AU67" i="92"/>
  <c r="AN67" i="92"/>
  <c r="AR67" i="92"/>
  <c r="AV67" i="92"/>
  <c r="BC8" i="92"/>
  <c r="AO23" i="92"/>
  <c r="AS23" i="92"/>
  <c r="AW23" i="92"/>
  <c r="AN20" i="92"/>
  <c r="AR20" i="92"/>
  <c r="AO21" i="92"/>
  <c r="AS21" i="92"/>
  <c r="AW21" i="92"/>
  <c r="AQ22" i="92"/>
  <c r="AU22" i="92"/>
  <c r="AY22" i="92"/>
  <c r="BC29" i="92"/>
  <c r="AN42" i="92"/>
  <c r="AR42" i="92"/>
  <c r="AV42" i="92"/>
  <c r="BA42" i="92"/>
  <c r="AP43" i="92"/>
  <c r="AT43" i="92"/>
  <c r="AX43" i="92"/>
  <c r="AN44" i="92"/>
  <c r="AR44" i="92"/>
  <c r="AV44" i="92"/>
  <c r="AO45" i="92"/>
  <c r="AS45" i="92"/>
  <c r="AW45" i="92"/>
  <c r="AM64" i="92"/>
  <c r="AQ64" i="92"/>
  <c r="AU64" i="92"/>
  <c r="AY64" i="92"/>
  <c r="AP65" i="92"/>
  <c r="AT65" i="92"/>
  <c r="AX65" i="92"/>
  <c r="BB65" i="92"/>
  <c r="AM66" i="92"/>
  <c r="AQ66" i="92"/>
  <c r="AU66" i="92"/>
  <c r="AY66" i="92"/>
  <c r="AO67" i="92"/>
  <c r="AS67" i="92"/>
  <c r="AW67" i="92"/>
  <c r="P71" i="70"/>
  <c r="AK45" i="92"/>
  <c r="BC63" i="92"/>
  <c r="BB41" i="92"/>
  <c r="BC41" i="92" s="1"/>
  <c r="BA44" i="92"/>
  <c r="BA45" i="92"/>
  <c r="BA43" i="92"/>
  <c r="AK19" i="92"/>
  <c r="BC7" i="92"/>
  <c r="R19" i="92"/>
  <c r="BC29" i="91"/>
  <c r="BC41" i="91"/>
  <c r="AK67" i="91"/>
  <c r="AK66" i="91"/>
  <c r="BC51" i="91"/>
  <c r="P72" i="70"/>
  <c r="P73" i="70"/>
  <c r="P75" i="70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U63" i="91"/>
  <c r="AU41" i="91"/>
  <c r="AU19" i="91"/>
  <c r="AO19" i="91"/>
  <c r="AW19" i="91"/>
  <c r="AK26" i="92"/>
  <c r="BC26" i="92" s="1"/>
  <c r="AJ64" i="92"/>
  <c r="BB42" i="92"/>
  <c r="BB43" i="92"/>
  <c r="BB44" i="92"/>
  <c r="BC44" i="92" s="1"/>
  <c r="AK66" i="92"/>
  <c r="A41" i="92"/>
  <c r="BB19" i="92"/>
  <c r="BC19" i="92" s="1"/>
  <c r="BB20" i="92"/>
  <c r="BB21" i="92"/>
  <c r="BC21" i="92" s="1"/>
  <c r="BB22" i="92"/>
  <c r="BB23" i="92"/>
  <c r="BC23" i="92" s="1"/>
  <c r="AK19" i="91"/>
  <c r="AK20" i="91"/>
  <c r="AK41" i="91"/>
  <c r="AK42" i="91"/>
  <c r="BC63" i="91"/>
  <c r="BC64" i="91"/>
  <c r="AK22" i="91"/>
  <c r="AK23" i="91"/>
  <c r="BC22" i="92" l="1"/>
  <c r="BC43" i="92"/>
  <c r="BC65" i="92"/>
  <c r="E60" i="93"/>
  <c r="K40" i="93"/>
  <c r="Q40" i="93"/>
  <c r="BC20" i="92"/>
  <c r="BC42" i="92"/>
  <c r="K60" i="93"/>
  <c r="Q60" i="93"/>
  <c r="L60" i="93"/>
  <c r="K20" i="93"/>
  <c r="BC19" i="91"/>
  <c r="F60" i="93"/>
  <c r="L40" i="93"/>
  <c r="L20" i="93"/>
  <c r="Q20" i="93"/>
  <c r="F20" i="93"/>
  <c r="BB64" i="92"/>
  <c r="BC64" i="92" s="1"/>
  <c r="AK64" i="92"/>
  <c r="R21" i="87" l="1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33" i="87" l="1"/>
  <c r="X22" i="87"/>
  <c r="X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C95" i="86"/>
  <c r="B95" i="86"/>
  <c r="F61" i="70" l="1"/>
  <c r="E95" i="86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9" i="46" l="1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D53" i="2" l="1"/>
  <c r="C53" i="2"/>
  <c r="C7" i="2" l="1"/>
  <c r="D7" i="2"/>
  <c r="C10" i="2"/>
  <c r="D10" i="2"/>
  <c r="B95" i="47"/>
  <c r="C95" i="47"/>
  <c r="N28" i="66"/>
  <c r="O28" i="66"/>
  <c r="L28" i="66"/>
  <c r="F28" i="66"/>
  <c r="H95" i="47"/>
  <c r="I95" i="47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H32" i="81"/>
  <c r="I32" i="81"/>
  <c r="B61" i="3"/>
  <c r="C61" i="3"/>
  <c r="N94" i="86"/>
  <c r="O94" i="86"/>
  <c r="I95" i="46"/>
  <c r="H95" i="46"/>
  <c r="I95" i="48"/>
  <c r="H95" i="48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H32" i="70"/>
  <c r="I32" i="70"/>
  <c r="B32" i="66"/>
  <c r="C32" i="66"/>
  <c r="N58" i="47"/>
  <c r="O58" i="47"/>
  <c r="L58" i="47"/>
  <c r="F58" i="47"/>
  <c r="F32" i="70" l="1"/>
  <c r="P94" i="86"/>
  <c r="P28" i="66"/>
  <c r="P58" i="47"/>
  <c r="P29" i="66"/>
  <c r="P25" i="66"/>
  <c r="P27" i="66"/>
  <c r="P26" i="6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26" i="66"/>
  <c r="F27" i="66"/>
  <c r="F29" i="66"/>
  <c r="F30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22" i="66"/>
  <c r="O22" i="66"/>
  <c r="N23" i="66"/>
  <c r="O23" i="66"/>
  <c r="L22" i="66"/>
  <c r="L23" i="66"/>
  <c r="F22" i="66"/>
  <c r="F23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92" i="68"/>
  <c r="P68" i="46"/>
  <c r="P94" i="36"/>
  <c r="P69" i="46"/>
  <c r="P58" i="83"/>
  <c r="P30" i="66"/>
  <c r="P22" i="66"/>
  <c r="P51" i="47"/>
  <c r="P54" i="81"/>
  <c r="P52" i="66"/>
  <c r="P89" i="86"/>
  <c r="P88" i="86"/>
  <c r="P94" i="68"/>
  <c r="P93" i="68"/>
  <c r="P51" i="66"/>
  <c r="P55" i="36"/>
  <c r="P53" i="81"/>
  <c r="P57" i="83"/>
  <c r="P23" i="66"/>
  <c r="P18" i="70"/>
  <c r="P56" i="83"/>
  <c r="P57" i="86"/>
  <c r="P56" i="36"/>
  <c r="P56" i="3"/>
  <c r="P55" i="83"/>
  <c r="Q5" i="2"/>
  <c r="M5" i="2"/>
  <c r="V34" i="87"/>
  <c r="U34" i="87"/>
  <c r="F34" i="87"/>
  <c r="E34" i="87"/>
  <c r="D34" i="87"/>
  <c r="C34" i="87"/>
  <c r="B34" i="87"/>
  <c r="V32" i="87"/>
  <c r="U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V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V22" i="87"/>
  <c r="V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51" i="48"/>
  <c r="P48" i="66"/>
  <c r="P52" i="86"/>
  <c r="P56" i="46"/>
  <c r="P55" i="46"/>
  <c r="P55" i="81"/>
  <c r="P58" i="68"/>
  <c r="P52" i="48"/>
  <c r="P53" i="47"/>
  <c r="P53" i="86"/>
  <c r="P79" i="68"/>
  <c r="P54" i="47"/>
  <c r="P58" i="3"/>
  <c r="P80" i="68"/>
  <c r="P59" i="86"/>
  <c r="P57" i="3"/>
  <c r="P54" i="66"/>
  <c r="P55" i="47"/>
  <c r="N77" i="68" l="1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F89" i="48"/>
  <c r="F90" i="48"/>
  <c r="F91" i="48"/>
  <c r="L59" i="48"/>
  <c r="N60" i="46"/>
  <c r="O60" i="46"/>
  <c r="L60" i="46"/>
  <c r="F60" i="46"/>
  <c r="P65" i="66" l="1"/>
  <c r="P60" i="46"/>
  <c r="P81" i="68"/>
  <c r="P67" i="66"/>
  <c r="P62" i="66"/>
  <c r="P15" i="66"/>
  <c r="P12" i="66"/>
  <c r="P13" i="66"/>
  <c r="P14" i="66"/>
  <c r="P10" i="66"/>
  <c r="P9" i="66"/>
  <c r="P11" i="66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E83" i="86"/>
  <c r="D83" i="86"/>
  <c r="K82" i="86"/>
  <c r="J82" i="86"/>
  <c r="E82" i="86"/>
  <c r="D82" i="86"/>
  <c r="K81" i="86"/>
  <c r="J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E96" i="86" l="1"/>
  <c r="H15" i="85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K95" i="83"/>
  <c r="E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L48" i="83"/>
  <c r="K48" i="83"/>
  <c r="F48" i="83"/>
  <c r="E48" i="83"/>
  <c r="D48" i="83"/>
  <c r="K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K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K25" i="83"/>
  <c r="F25" i="83"/>
  <c r="E25" i="83"/>
  <c r="D25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D95" i="8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K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F83" i="66" l="1"/>
  <c r="H15" i="80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51" i="83"/>
  <c r="N61" i="83"/>
  <c r="P49" i="83"/>
  <c r="P52" i="83"/>
  <c r="P54" i="83"/>
  <c r="P50" i="83"/>
  <c r="F61" i="83"/>
  <c r="P41" i="83"/>
  <c r="P42" i="83"/>
  <c r="P45" i="83"/>
  <c r="E61" i="83"/>
  <c r="E62" i="83" s="1"/>
  <c r="J33" i="83"/>
  <c r="D33" i="83"/>
  <c r="P7" i="83"/>
  <c r="P8" i="83"/>
  <c r="P9" i="83"/>
  <c r="P13" i="83"/>
  <c r="P14" i="83"/>
  <c r="P17" i="83"/>
  <c r="P25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L82" i="48" l="1"/>
  <c r="F82" i="48"/>
  <c r="B95" i="36" l="1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8" l="1"/>
  <c r="C32" i="48"/>
  <c r="H32" i="48"/>
  <c r="I32" i="48"/>
  <c r="N32" i="48" l="1"/>
  <c r="O32" i="48"/>
  <c r="L32" i="48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N10" i="72"/>
  <c r="M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N15" i="72" l="1"/>
  <c r="H15" i="74"/>
  <c r="M15" i="72"/>
  <c r="G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R6" i="67" s="1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E31" i="66"/>
  <c r="K30" i="66"/>
  <c r="E30" i="66"/>
  <c r="K29" i="66"/>
  <c r="E29" i="66"/>
  <c r="K28" i="66"/>
  <c r="E28" i="66"/>
  <c r="K27" i="66"/>
  <c r="E27" i="66"/>
  <c r="K26" i="66"/>
  <c r="E26" i="66"/>
  <c r="K25" i="66"/>
  <c r="E25" i="66"/>
  <c r="K24" i="66"/>
  <c r="E24" i="66"/>
  <c r="K23" i="66"/>
  <c r="E23" i="66"/>
  <c r="K22" i="66"/>
  <c r="E22" i="66"/>
  <c r="K21" i="66"/>
  <c r="E21" i="66"/>
  <c r="K20" i="66"/>
  <c r="E20" i="66"/>
  <c r="K19" i="66"/>
  <c r="E19" i="66"/>
  <c r="K18" i="66"/>
  <c r="E18" i="66"/>
  <c r="K17" i="66"/>
  <c r="E17" i="66"/>
  <c r="K16" i="66"/>
  <c r="E16" i="66"/>
  <c r="K15" i="66"/>
  <c r="E15" i="66"/>
  <c r="K14" i="66"/>
  <c r="E14" i="66"/>
  <c r="K13" i="66"/>
  <c r="E13" i="66"/>
  <c r="K12" i="66"/>
  <c r="E12" i="66"/>
  <c r="K11" i="66"/>
  <c r="E11" i="66"/>
  <c r="K10" i="66"/>
  <c r="E10" i="66"/>
  <c r="K9" i="66"/>
  <c r="E9" i="66"/>
  <c r="O8" i="66"/>
  <c r="N8" i="66"/>
  <c r="K8" i="66"/>
  <c r="F8" i="66"/>
  <c r="E8" i="66"/>
  <c r="O7" i="66"/>
  <c r="N7" i="66"/>
  <c r="L7" i="66"/>
  <c r="K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N61" i="70"/>
  <c r="O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R8" i="67" l="1"/>
  <c r="P61" i="70"/>
  <c r="P95" i="68"/>
  <c r="E62" i="70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E60" i="48"/>
  <c r="D60" i="48"/>
  <c r="K59" i="48"/>
  <c r="E59" i="48"/>
  <c r="D59" i="48"/>
  <c r="K58" i="48"/>
  <c r="E58" i="48"/>
  <c r="D58" i="48"/>
  <c r="K57" i="48"/>
  <c r="E57" i="48"/>
  <c r="D57" i="48"/>
  <c r="K56" i="48"/>
  <c r="E56" i="48"/>
  <c r="D56" i="48"/>
  <c r="K55" i="48"/>
  <c r="E55" i="48"/>
  <c r="D55" i="48"/>
  <c r="K54" i="48"/>
  <c r="E54" i="48"/>
  <c r="D54" i="48"/>
  <c r="K53" i="48"/>
  <c r="E53" i="48"/>
  <c r="D53" i="48"/>
  <c r="K52" i="48"/>
  <c r="E52" i="48"/>
  <c r="D52" i="48"/>
  <c r="K51" i="48"/>
  <c r="E51" i="48"/>
  <c r="D51" i="48"/>
  <c r="K50" i="48"/>
  <c r="E50" i="48"/>
  <c r="D50" i="48"/>
  <c r="O49" i="48"/>
  <c r="N49" i="48"/>
  <c r="L49" i="48"/>
  <c r="K49" i="48"/>
  <c r="F49" i="48"/>
  <c r="E49" i="48"/>
  <c r="D49" i="48"/>
  <c r="O48" i="48"/>
  <c r="N48" i="48"/>
  <c r="L48" i="48"/>
  <c r="K48" i="48"/>
  <c r="F48" i="48"/>
  <c r="E48" i="48"/>
  <c r="D48" i="48"/>
  <c r="O47" i="48"/>
  <c r="N47" i="48"/>
  <c r="L47" i="48"/>
  <c r="K47" i="48"/>
  <c r="F47" i="48"/>
  <c r="E47" i="48"/>
  <c r="D47" i="48"/>
  <c r="O46" i="48"/>
  <c r="N46" i="48"/>
  <c r="L46" i="48"/>
  <c r="K46" i="48"/>
  <c r="F46" i="48"/>
  <c r="E46" i="48"/>
  <c r="D46" i="48"/>
  <c r="O45" i="48"/>
  <c r="N45" i="48"/>
  <c r="L45" i="48"/>
  <c r="K45" i="48"/>
  <c r="F45" i="48"/>
  <c r="E45" i="48"/>
  <c r="D45" i="48"/>
  <c r="O44" i="48"/>
  <c r="N44" i="48"/>
  <c r="L44" i="48"/>
  <c r="K44" i="48"/>
  <c r="F44" i="48"/>
  <c r="E44" i="48"/>
  <c r="D44" i="48"/>
  <c r="O43" i="48"/>
  <c r="N43" i="48"/>
  <c r="L43" i="48"/>
  <c r="K43" i="48"/>
  <c r="F43" i="48"/>
  <c r="E43" i="48"/>
  <c r="D43" i="48"/>
  <c r="O42" i="48"/>
  <c r="N42" i="48"/>
  <c r="L42" i="48"/>
  <c r="K42" i="48"/>
  <c r="F42" i="48"/>
  <c r="E42" i="48"/>
  <c r="D42" i="48"/>
  <c r="O41" i="48"/>
  <c r="N41" i="48"/>
  <c r="L41" i="48"/>
  <c r="K41" i="48"/>
  <c r="F41" i="48"/>
  <c r="E41" i="48"/>
  <c r="D41" i="48"/>
  <c r="O40" i="48"/>
  <c r="N40" i="48"/>
  <c r="L40" i="48"/>
  <c r="K40" i="48"/>
  <c r="F40" i="48"/>
  <c r="E40" i="48"/>
  <c r="D40" i="48"/>
  <c r="O39" i="48"/>
  <c r="N39" i="48"/>
  <c r="L39" i="48"/>
  <c r="K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O33" i="46"/>
  <c r="N33" i="46"/>
  <c r="L33" i="46"/>
  <c r="F33" i="46"/>
  <c r="E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C33" i="2"/>
  <c r="D33" i="2"/>
  <c r="J13" i="2"/>
  <c r="I13" i="2"/>
  <c r="D13" i="2"/>
  <c r="D20" i="2" s="1"/>
  <c r="C13" i="2"/>
  <c r="C20" i="2" s="1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C32" i="36"/>
  <c r="E32" i="36" s="1"/>
  <c r="B32" i="36"/>
  <c r="D32" i="36" s="1"/>
  <c r="O31" i="36"/>
  <c r="N31" i="36"/>
  <c r="L31" i="36"/>
  <c r="K31" i="36"/>
  <c r="F31" i="36"/>
  <c r="E31" i="36"/>
  <c r="D31" i="36"/>
  <c r="O30" i="36"/>
  <c r="N30" i="36"/>
  <c r="L30" i="36"/>
  <c r="K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K53" i="3"/>
  <c r="L53" i="3"/>
  <c r="K54" i="3"/>
  <c r="K55" i="3"/>
  <c r="K56" i="3"/>
  <c r="K57" i="3"/>
  <c r="K58" i="3"/>
  <c r="K59" i="3"/>
  <c r="L59" i="3"/>
  <c r="K60" i="3"/>
  <c r="L60" i="3"/>
  <c r="K62" i="3"/>
  <c r="L62" i="3"/>
  <c r="L39" i="3"/>
  <c r="K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40" i="2" l="1"/>
  <c r="J33" i="36"/>
  <c r="P32" i="47"/>
  <c r="P61" i="47"/>
  <c r="P50" i="2"/>
  <c r="O10" i="2"/>
  <c r="O30" i="2"/>
  <c r="O6" i="36"/>
  <c r="C38" i="36"/>
  <c r="O67" i="36"/>
  <c r="L46" i="2"/>
  <c r="F46" i="2"/>
  <c r="K45" i="2"/>
  <c r="E45" i="2"/>
  <c r="E46" i="2"/>
  <c r="K46" i="2"/>
  <c r="P95" i="47"/>
  <c r="P13" i="2"/>
  <c r="E62" i="47"/>
  <c r="P61" i="48"/>
  <c r="O38" i="36"/>
  <c r="C67" i="36"/>
  <c r="H67" i="36"/>
  <c r="J38" i="36"/>
  <c r="N6" i="36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<sst xmlns="http://schemas.openxmlformats.org/spreadsheetml/2006/main" count="2033" uniqueCount="241">
  <si>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</si>
  <si>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</si>
  <si>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</si>
  <si>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</si>
  <si>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</si>
  <si>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</si>
  <si>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</si>
  <si>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</si>
  <si>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</si>
  <si>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</si>
  <si>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</si>
  <si>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</si>
  <si>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</si>
  <si>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</si>
  <si>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</si>
  <si>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</si>
  <si>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</si>
  <si>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</si>
  <si>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</si>
  <si>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</si>
  <si>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</si>
  <si>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</si>
  <si>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</si>
  <si>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</si>
  <si>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</si>
  <si>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</si>
  <si>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</si>
  <si>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</si>
  <si>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</si>
  <si>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</si>
  <si>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</si>
  <si>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</si>
  <si>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</si>
  <si>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</si>
  <si>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</si>
  <si>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</si>
  <si>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</si>
  <si>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</si>
  <si>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</si>
  <si>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</si>
  <si>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</si>
  <si>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</si>
  <si>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</si>
  <si>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</si>
  <si>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</si>
  <si>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</si>
  <si>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</si>
  <si>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</si>
  <si>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</si>
  <si>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</si>
  <si>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</si>
  <si>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</si>
  <si>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</si>
  <si>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</si>
  <si>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</si>
  <si>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</si>
  <si>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</si>
  <si>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</si>
  <si>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</si>
  <si>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</si>
  <si>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</si>
  <si>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</si>
  <si>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</si>
  <si>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</si>
  <si>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</si>
  <si>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</si>
  <si>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</si>
  <si>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</si>
  <si>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</si>
  <si>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</si>
  <si>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</si>
  <si>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</si>
  <si>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</si>
  <si>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</si>
  <si>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</si>
  <si>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</si>
  <si>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</si>
  <si>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</si>
  <si>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</si>
  <si>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</si>
  <si>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</si>
  <si>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</si>
  <si>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</si>
  <si>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</si>
  <si>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</si>
  <si>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</si>
  <si>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</si>
  <si>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</si>
  <si>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</si>
  <si>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</si>
  <si>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</si>
  <si>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</si>
  <si>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</si>
  <si>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</si>
  <si>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</si>
  <si>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</si>
  <si>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</si>
  <si>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</si>
  <si>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</si>
  <si>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</si>
  <si>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</si>
  <si>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</si>
  <si>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</si>
  <si>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</si>
  <si>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</si>
  <si>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</si>
  <si>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</si>
  <si>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</si>
  <si>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</si>
  <si>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</si>
  <si>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</si>
  <si>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</si>
  <si>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</si>
  <si>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</si>
  <si>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</si>
  <si>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</si>
  <si>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</si>
  <si>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</si>
  <si>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</si>
  <si>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</si>
  <si>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</si>
  <si>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</si>
  <si>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</si>
  <si>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</si>
  <si>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</si>
  <si>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</si>
  <si>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</si>
  <si>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</si>
  <si>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</si>
  <si>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</si>
  <si>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</si>
  <si>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</si>
  <si>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</si>
  <si>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</si>
  <si>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</si>
  <si>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</si>
  <si>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</si>
  <si>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</si>
  <si>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</si>
  <si>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</si>
  <si>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</si>
  <si>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</si>
  <si>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</si>
  <si>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</si>
  <si>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</si>
  <si>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</si>
  <si>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</si>
  <si>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</si>
  <si>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</si>
  <si>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D       2025/2024</t>
  </si>
  <si>
    <t>2025 /2024</t>
  </si>
  <si>
    <t>2025 / 2024</t>
  </si>
  <si>
    <t>2025/2024</t>
  </si>
  <si>
    <t>2015 - Dados Definitivos Revistos</t>
  </si>
  <si>
    <t>2024 - Dados Definitivos (08-08-2025)</t>
  </si>
  <si>
    <t>Outubro 2025 versus Outubro 2024</t>
  </si>
  <si>
    <t>jan-out</t>
  </si>
  <si>
    <t>nov 2024 a out 2025</t>
  </si>
  <si>
    <t>nov 2023 a out 2024</t>
  </si>
  <si>
    <t>Evolução das Exportações de Vinho (NC 2204) por Mercado / Acondicionamento - out 2025 vs out  2024</t>
  </si>
  <si>
    <t>Evolução das Exportações com Destino a uma Seleção de Mercados (NC 2204) - out 2025 vs out 2024</t>
  </si>
  <si>
    <t>Exportações por Tipo de Produto - outubro 2025 vs outubro 2024</t>
  </si>
  <si>
    <t>FRANCA</t>
  </si>
  <si>
    <t>E.U.AMERICA</t>
  </si>
  <si>
    <t>BRASIL</t>
  </si>
  <si>
    <t>REINO UNIDO</t>
  </si>
  <si>
    <t>ANGOLA</t>
  </si>
  <si>
    <t>CANADA</t>
  </si>
  <si>
    <t>PAISES BAIXOS</t>
  </si>
  <si>
    <t>ALEMANHA</t>
  </si>
  <si>
    <t>BELGICA</t>
  </si>
  <si>
    <t>POLONIA</t>
  </si>
  <si>
    <t>FEDERAÇÃO RUSSA</t>
  </si>
  <si>
    <t>ESPANHA</t>
  </si>
  <si>
    <t>SUICA</t>
  </si>
  <si>
    <t>SUECIA</t>
  </si>
  <si>
    <t>DINAMARCA</t>
  </si>
  <si>
    <t>PAISES PT N/ DETERM.</t>
  </si>
  <si>
    <t>NORUEGA</t>
  </si>
  <si>
    <t>LUXEMBURGO</t>
  </si>
  <si>
    <t>FINLANDIA</t>
  </si>
  <si>
    <t>ITALIA</t>
  </si>
  <si>
    <t>JAPAO</t>
  </si>
  <si>
    <t>GUINE BISSAU</t>
  </si>
  <si>
    <t>IRLANDA</t>
  </si>
  <si>
    <t>UCRANIA</t>
  </si>
  <si>
    <t>CHINA</t>
  </si>
  <si>
    <t>LETONIA</t>
  </si>
  <si>
    <t>ROMENIA</t>
  </si>
  <si>
    <t>AUSTRIA</t>
  </si>
  <si>
    <t>CHIPRE</t>
  </si>
  <si>
    <t>ESTONIA</t>
  </si>
  <si>
    <t>REP. CHECA</t>
  </si>
  <si>
    <t>LITUANIA</t>
  </si>
  <si>
    <t>BULGARIA</t>
  </si>
  <si>
    <t>HUNGRIA</t>
  </si>
  <si>
    <t>REP. ESLOVACA</t>
  </si>
  <si>
    <t>S.TOME PRINCIPE</t>
  </si>
  <si>
    <t>COREIA DO SUL</t>
  </si>
  <si>
    <t>AUSTRALIA</t>
  </si>
  <si>
    <t>MOCAMBIQUE</t>
  </si>
  <si>
    <t>MACAU</t>
  </si>
  <si>
    <t>EMIRATOS ARABES</t>
  </si>
  <si>
    <t>ISRAEL</t>
  </si>
  <si>
    <t>CABO VERDE</t>
  </si>
  <si>
    <t>COLOMBIA</t>
  </si>
  <si>
    <t>MEXICO</t>
  </si>
  <si>
    <t>URUGUAI</t>
  </si>
  <si>
    <t>SUAZILANDIA</t>
  </si>
  <si>
    <t>BIELORRUSSIA</t>
  </si>
  <si>
    <t>NIGERIA</t>
  </si>
  <si>
    <t>GRECIA</t>
  </si>
  <si>
    <t>MALTA</t>
  </si>
  <si>
    <t>PARAGUAI</t>
  </si>
  <si>
    <t>REP.DOMINICANA</t>
  </si>
  <si>
    <t>UGANDA</t>
  </si>
  <si>
    <t>GANA</t>
  </si>
  <si>
    <t>AFRICA DO SUL</t>
  </si>
  <si>
    <t>ZAIRE</t>
  </si>
  <si>
    <t>SINGAPURA</t>
  </si>
  <si>
    <t>RUANDA</t>
  </si>
  <si>
    <t>CAMAROES</t>
  </si>
  <si>
    <t>ISLANDIA</t>
  </si>
  <si>
    <t>TURQUIA</t>
  </si>
  <si>
    <t>MARROCOS</t>
  </si>
  <si>
    <t>HONG-KONG</t>
  </si>
  <si>
    <t>PROV/ABAST.BORDO PT</t>
  </si>
  <si>
    <t>VENEZUELA</t>
  </si>
  <si>
    <t>INDONESIA</t>
  </si>
  <si>
    <t>NOVA ZELANDIA</t>
  </si>
  <si>
    <t>COSTA DO MARFIM</t>
  </si>
  <si>
    <t>TAIWAN</t>
  </si>
  <si>
    <t>ANDORRA</t>
  </si>
  <si>
    <t>ARGENTINA</t>
  </si>
  <si>
    <t>COSTA RICA</t>
  </si>
  <si>
    <t>QUENIA</t>
  </si>
  <si>
    <t>NAMIBIA</t>
  </si>
  <si>
    <t>2025 - Dados Preliminares (10-12-2025)</t>
  </si>
  <si>
    <t>5 - Exportações por Tipo de produto - outubro 2025 vs outubro 2024</t>
  </si>
  <si>
    <t>7 - Evolução das Exportações de Vinho (NC 2204) por Mercado / Acondicionamento -outubro 2025 vs outubro  2024</t>
  </si>
  <si>
    <t>9 - Evolução das Exportações com Destino a uma Selecção de Mercado - outubro  2025 vs outubro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</si>
</sst>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96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3" fontId="0" fillId="0" borderId="31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3" fontId="0" fillId="0" borderId="17" xfId="0" applyNumberFormat="1" applyBorder="1"/>
    <xf numFmtId="164" fontId="5" fillId="0" borderId="100" xfId="0" applyNumberFormat="1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2" xfId="0" applyFill="1" applyBorder="1"/>
    <xf numFmtId="0" fontId="10" fillId="0" borderId="0" xfId="0" applyFont="1" applyFill="1"/>
    <xf numFmtId="3" fontId="10" fillId="0" borderId="2" xfId="0" applyNumberFormat="1" applyFont="1" applyFill="1" applyBorder="1"/>
    <xf numFmtId="3" fontId="10" fillId="0" borderId="24" xfId="0" applyNumberFormat="1" applyFont="1" applyFill="1" applyBorder="1"/>
    <xf numFmtId="164" fontId="5" fillId="0" borderId="18" xfId="0" applyNumberFormat="1" applyFont="1" applyFill="1" applyBorder="1"/>
    <xf numFmtId="0" fontId="0" fillId="0" borderId="0" xfId="0" applyFill="1"/>
    <xf numFmtId="2" fontId="0" fillId="0" borderId="2" xfId="0" applyNumberFormat="1" applyFill="1" applyBorder="1"/>
    <xf numFmtId="2" fontId="0" fillId="0" borderId="24" xfId="0" applyNumberFormat="1" applyFill="1" applyBorder="1" applyAlignment="1">
      <alignment horizontal="center"/>
    </xf>
    <xf numFmtId="3" fontId="0" fillId="0" borderId="0" xfId="0" applyNumberFormat="1" applyFill="1"/>
    <xf numFmtId="3" fontId="0" fillId="0" borderId="2" xfId="0" applyNumberFormat="1" applyFill="1" applyBorder="1"/>
    <xf numFmtId="3" fontId="0" fillId="0" borderId="24" xfId="0" applyNumberFormat="1" applyFill="1" applyBorder="1"/>
    <xf numFmtId="2" fontId="0" fillId="0" borderId="24" xfId="0" applyNumberFormat="1" applyFill="1" applyBorder="1"/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opLeftCell="A35" zoomScaleNormal="100" workbookViewId="0">
      <selection activeCell="M19" sqref="M19"/>
    </sheetView>
  </sheetViews>
  <sheetFormatPr defaultRowHeight="15" x14ac:dyDescent="0.25"/>
  <cols>
    <col min="1" max="1" width="3.140625" customWidth="1"/>
  </cols>
  <sheetData>
    <row r="2" spans="2:11" ht="15.75" x14ac:dyDescent="0.25">
      <c r="E2" s="322" t="s">
        <v>25</v>
      </c>
      <c r="F2" s="322"/>
      <c r="G2" s="322"/>
      <c r="H2" s="322"/>
      <c r="I2" s="322"/>
      <c r="J2" s="322"/>
      <c r="K2" s="322"/>
    </row>
    <row r="3" spans="2:11" ht="15.75" x14ac:dyDescent="0.25">
      <c r="E3" s="322" t="s">
        <v>155</v>
      </c>
      <c r="F3" s="322"/>
      <c r="G3" s="322"/>
      <c r="H3" s="322"/>
      <c r="I3" s="322"/>
      <c r="J3" s="322"/>
      <c r="K3" s="322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238</v>
      </c>
    </row>
    <row r="19" spans="2:8" ht="15.95" customHeight="1" x14ac:dyDescent="0.25">
      <c r="B19" s="5"/>
    </row>
    <row r="20" spans="2:8" ht="15.95" customHeight="1" x14ac:dyDescent="0.25">
      <c r="B20" s="267" t="s">
        <v>106</v>
      </c>
    </row>
    <row r="21" spans="2:8" ht="15.95" customHeight="1" x14ac:dyDescent="0.25">
      <c r="B21" s="5"/>
    </row>
    <row r="22" spans="2:8" ht="15.95" customHeight="1" x14ac:dyDescent="0.25">
      <c r="B22" s="5" t="s">
        <v>239</v>
      </c>
    </row>
    <row r="23" spans="2:8" ht="15.95" customHeight="1" x14ac:dyDescent="0.25"/>
    <row r="24" spans="2:8" ht="15.95" customHeight="1" x14ac:dyDescent="0.25">
      <c r="B24" s="267" t="s">
        <v>107</v>
      </c>
    </row>
    <row r="25" spans="2:8" ht="15.95" customHeight="1" x14ac:dyDescent="0.25"/>
    <row r="26" spans="2:8" ht="15.95" customHeight="1" x14ac:dyDescent="0.25">
      <c r="B26" s="267" t="s">
        <v>240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115</v>
      </c>
    </row>
    <row r="29" spans="2:8" ht="15.95" customHeight="1" x14ac:dyDescent="0.25">
      <c r="B29" s="5"/>
    </row>
    <row r="30" spans="2:8" x14ac:dyDescent="0.25">
      <c r="B30" s="267" t="s">
        <v>116</v>
      </c>
    </row>
    <row r="31" spans="2:8" x14ac:dyDescent="0.25">
      <c r="B31" s="5"/>
    </row>
    <row r="32" spans="2:8" x14ac:dyDescent="0.25">
      <c r="B32" s="267" t="s">
        <v>117</v>
      </c>
    </row>
    <row r="33" spans="2:2" x14ac:dyDescent="0.25">
      <c r="B33" s="5"/>
    </row>
    <row r="34" spans="2:2" x14ac:dyDescent="0.25">
      <c r="B34" s="267" t="s">
        <v>118</v>
      </c>
    </row>
    <row r="36" spans="2:2" x14ac:dyDescent="0.25">
      <c r="B36" s="267" t="s">
        <v>119</v>
      </c>
    </row>
    <row r="38" spans="2:2" x14ac:dyDescent="0.25">
      <c r="B38" s="267" t="s">
        <v>120</v>
      </c>
    </row>
    <row r="39" spans="2:2" x14ac:dyDescent="0.25">
      <c r="B39" s="267"/>
    </row>
    <row r="40" spans="2:2" x14ac:dyDescent="0.25">
      <c r="B40" s="267" t="s">
        <v>121</v>
      </c>
    </row>
    <row r="42" spans="2:2" x14ac:dyDescent="0.25">
      <c r="B42" s="267" t="s">
        <v>122</v>
      </c>
    </row>
    <row r="44" spans="2:2" x14ac:dyDescent="0.25">
      <c r="B44" s="267" t="s">
        <v>123</v>
      </c>
    </row>
    <row r="46" spans="2:2" x14ac:dyDescent="0.25">
      <c r="B46" s="267" t="s">
        <v>108</v>
      </c>
    </row>
    <row r="48" spans="2:2" x14ac:dyDescent="0.25">
      <c r="B48" s="267" t="s">
        <v>109</v>
      </c>
    </row>
    <row r="50" spans="2:2" x14ac:dyDescent="0.25">
      <c r="B50" s="267" t="s">
        <v>110</v>
      </c>
    </row>
    <row r="52" spans="2:2" x14ac:dyDescent="0.25">
      <c r="B52" s="267" t="s">
        <v>111</v>
      </c>
    </row>
    <row r="54" spans="2:2" x14ac:dyDescent="0.25">
      <c r="B54" s="267" t="s">
        <v>124</v>
      </c>
    </row>
    <row r="56" spans="2:2" x14ac:dyDescent="0.25">
      <c r="B56" s="267" t="s">
        <v>125</v>
      </c>
    </row>
    <row r="58" spans="2:2" x14ac:dyDescent="0.25">
      <c r="B58" s="267" t="s">
        <v>126</v>
      </c>
    </row>
    <row r="60" spans="2:2" x14ac:dyDescent="0.25">
      <c r="B60" s="267" t="s">
        <v>127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72" zoomScaleNormal="100" workbookViewId="0">
      <selection activeCell="H95" sqref="H95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6" t="s">
        <v>3</v>
      </c>
      <c r="B4" s="364" t="s">
        <v>1</v>
      </c>
      <c r="C4" s="362"/>
      <c r="D4" s="364" t="s">
        <v>104</v>
      </c>
      <c r="E4" s="362"/>
      <c r="F4" s="130" t="s">
        <v>0</v>
      </c>
      <c r="H4" s="374" t="s">
        <v>19</v>
      </c>
      <c r="I4" s="375"/>
      <c r="J4" s="364" t="s">
        <v>13</v>
      </c>
      <c r="K4" s="365"/>
      <c r="L4" s="130" t="s">
        <v>0</v>
      </c>
      <c r="N4" s="372" t="s">
        <v>22</v>
      </c>
      <c r="O4" s="362"/>
      <c r="P4" s="130" t="s">
        <v>0</v>
      </c>
    </row>
    <row r="5" spans="1:17" x14ac:dyDescent="0.25">
      <c r="A5" s="377"/>
      <c r="B5" s="367" t="s">
        <v>156</v>
      </c>
      <c r="C5" s="369"/>
      <c r="D5" s="367" t="str">
        <f>B5</f>
        <v>jan-out</v>
      </c>
      <c r="E5" s="369"/>
      <c r="F5" s="131" t="s">
        <v>151</v>
      </c>
      <c r="H5" s="370" t="str">
        <f>B5</f>
        <v>jan-out</v>
      </c>
      <c r="I5" s="369"/>
      <c r="J5" s="367" t="str">
        <f>B5</f>
        <v>jan-out</v>
      </c>
      <c r="K5" s="368"/>
      <c r="L5" s="131" t="str">
        <f>F5</f>
        <v>2025 / 2024</v>
      </c>
      <c r="N5" s="370" t="str">
        <f>B5</f>
        <v>jan-out</v>
      </c>
      <c r="O5" s="368"/>
      <c r="P5" s="131" t="str">
        <f>L5</f>
        <v>2025 / 2024</v>
      </c>
    </row>
    <row r="6" spans="1:17" ht="19.5" customHeight="1" thickBot="1" x14ac:dyDescent="0.3">
      <c r="A6" s="378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162</v>
      </c>
      <c r="B7" s="19">
        <v>269839.77999999991</v>
      </c>
      <c r="C7" s="147">
        <v>264146.43999999983</v>
      </c>
      <c r="D7" s="214">
        <f>B7/$B$33</f>
        <v>9.4414592729110333E-2</v>
      </c>
      <c r="E7" s="246">
        <f>C7/$C$33</f>
        <v>9.034810175019603E-2</v>
      </c>
      <c r="F7" s="52">
        <f>(C7-B7)/B7</f>
        <v>-2.1098964726402037E-2</v>
      </c>
      <c r="H7" s="19">
        <v>83576.890000000058</v>
      </c>
      <c r="I7" s="147">
        <v>83478.51599999996</v>
      </c>
      <c r="J7" s="214">
        <f t="shared" ref="J7:J32" si="0">H7/$H$33</f>
        <v>0.10380973032711298</v>
      </c>
      <c r="K7" s="246">
        <f>I7/$I$33</f>
        <v>0.1043665317737352</v>
      </c>
      <c r="L7" s="52">
        <f>(I7-H7)/H7</f>
        <v>-1.1770478657449201E-3</v>
      </c>
      <c r="N7" s="40">
        <f t="shared" ref="N7:N33" si="1">(H7/B7)*10</f>
        <v>3.0972783182672359</v>
      </c>
      <c r="O7" s="149">
        <f t="shared" ref="O7:O33" si="2">(I7/C7)*10</f>
        <v>3.1603119845188909</v>
      </c>
      <c r="P7" s="52">
        <f>(O7-N7)/N7</f>
        <v>2.035130839869731E-2</v>
      </c>
      <c r="Q7" s="2"/>
    </row>
    <row r="8" spans="1:17" ht="20.100000000000001" customHeight="1" x14ac:dyDescent="0.25">
      <c r="A8" s="8" t="s">
        <v>163</v>
      </c>
      <c r="B8" s="19">
        <v>200054.24999999983</v>
      </c>
      <c r="C8" s="140">
        <v>191422.00999999992</v>
      </c>
      <c r="D8" s="214">
        <f t="shared" ref="D8:D32" si="3">B8/$B$33</f>
        <v>6.9997242576604571E-2</v>
      </c>
      <c r="E8" s="215">
        <f t="shared" ref="E8:E32" si="4">C8/$C$33</f>
        <v>6.5473588198678906E-2</v>
      </c>
      <c r="F8" s="52">
        <f t="shared" ref="F8:F33" si="5">(C8-B8)/B8</f>
        <v>-4.3149495699291121E-2</v>
      </c>
      <c r="H8" s="19">
        <v>86091.059000000139</v>
      </c>
      <c r="I8" s="140">
        <v>75857.795999999944</v>
      </c>
      <c r="J8" s="214">
        <f t="shared" si="0"/>
        <v>0.10693254580740658</v>
      </c>
      <c r="K8" s="215">
        <f t="shared" ref="K8:K32" si="6">I8/$I$33</f>
        <v>9.4838953252589217E-2</v>
      </c>
      <c r="L8" s="52">
        <f t="shared" ref="L8:L33" si="7">(I8-H8)/H8</f>
        <v>-0.11886557232383654</v>
      </c>
      <c r="N8" s="40">
        <f t="shared" si="1"/>
        <v>4.3033856566406472</v>
      </c>
      <c r="O8" s="143">
        <f t="shared" si="2"/>
        <v>3.9628565179103474</v>
      </c>
      <c r="P8" s="52">
        <f t="shared" ref="P8:P33" si="8">(O8-N8)/N8</f>
        <v>-7.9130518596403715E-2</v>
      </c>
      <c r="Q8" s="2"/>
    </row>
    <row r="9" spans="1:17" ht="20.100000000000001" customHeight="1" x14ac:dyDescent="0.25">
      <c r="A9" s="8" t="s">
        <v>164</v>
      </c>
      <c r="B9" s="19">
        <v>245036.03999999995</v>
      </c>
      <c r="C9" s="140">
        <v>239662.73999999982</v>
      </c>
      <c r="D9" s="214">
        <f t="shared" si="3"/>
        <v>8.5735979774939006E-2</v>
      </c>
      <c r="E9" s="215">
        <f t="shared" si="4"/>
        <v>8.1973747665313124E-2</v>
      </c>
      <c r="F9" s="52">
        <f t="shared" si="5"/>
        <v>-2.1928610991265345E-2</v>
      </c>
      <c r="H9" s="19">
        <v>73994.687999999936</v>
      </c>
      <c r="I9" s="140">
        <v>73463.314999999959</v>
      </c>
      <c r="J9" s="214">
        <f t="shared" si="0"/>
        <v>9.1907806176071527E-2</v>
      </c>
      <c r="K9" s="215">
        <f t="shared" si="6"/>
        <v>9.1845324600061368E-2</v>
      </c>
      <c r="L9" s="52">
        <f t="shared" si="7"/>
        <v>-7.181231712200452E-3</v>
      </c>
      <c r="N9" s="40">
        <f t="shared" si="1"/>
        <v>3.0197471359723229</v>
      </c>
      <c r="O9" s="143">
        <f t="shared" si="2"/>
        <v>3.0652789415659698</v>
      </c>
      <c r="P9" s="52">
        <f t="shared" si="8"/>
        <v>1.5078019298786813E-2</v>
      </c>
      <c r="Q9" s="2"/>
    </row>
    <row r="10" spans="1:17" ht="20.100000000000001" customHeight="1" x14ac:dyDescent="0.25">
      <c r="A10" s="8" t="s">
        <v>165</v>
      </c>
      <c r="B10" s="19">
        <v>184320.94000000003</v>
      </c>
      <c r="C10" s="140">
        <v>183921.5400000001</v>
      </c>
      <c r="D10" s="214">
        <f t="shared" si="3"/>
        <v>6.4492294210834258E-2</v>
      </c>
      <c r="E10" s="215">
        <f t="shared" si="4"/>
        <v>6.2908142960294178E-2</v>
      </c>
      <c r="F10" s="52">
        <f t="shared" si="5"/>
        <v>-2.1668726298809888E-3</v>
      </c>
      <c r="H10" s="19">
        <v>67407.781000000017</v>
      </c>
      <c r="I10" s="140">
        <v>67811.425999999934</v>
      </c>
      <c r="J10" s="214">
        <f t="shared" si="0"/>
        <v>8.3726297635136782E-2</v>
      </c>
      <c r="K10" s="215">
        <f t="shared" si="6"/>
        <v>8.4779218478815435E-2</v>
      </c>
      <c r="L10" s="52">
        <f t="shared" si="7"/>
        <v>5.9881069219578174E-3</v>
      </c>
      <c r="N10" s="40">
        <f t="shared" si="1"/>
        <v>3.6570875235336802</v>
      </c>
      <c r="O10" s="143">
        <f t="shared" si="2"/>
        <v>3.6869757615122136</v>
      </c>
      <c r="P10" s="52">
        <f t="shared" si="8"/>
        <v>8.1726887273547641E-3</v>
      </c>
      <c r="Q10" s="2"/>
    </row>
    <row r="11" spans="1:17" ht="20.100000000000001" customHeight="1" x14ac:dyDescent="0.25">
      <c r="A11" s="8" t="s">
        <v>166</v>
      </c>
      <c r="B11" s="19">
        <v>305383.27</v>
      </c>
      <c r="C11" s="140">
        <v>346213.95000000036</v>
      </c>
      <c r="D11" s="214">
        <f t="shared" si="3"/>
        <v>0.10685095082472254</v>
      </c>
      <c r="E11" s="215">
        <f t="shared" si="4"/>
        <v>0.11841830305166079</v>
      </c>
      <c r="F11" s="52">
        <f t="shared" si="5"/>
        <v>0.13370306762384312</v>
      </c>
      <c r="H11" s="19">
        <v>36514.964000000014</v>
      </c>
      <c r="I11" s="140">
        <v>45886.543000000005</v>
      </c>
      <c r="J11" s="214">
        <f t="shared" si="0"/>
        <v>4.5354745381698668E-2</v>
      </c>
      <c r="K11" s="215">
        <f t="shared" si="6"/>
        <v>5.7368285607716951E-2</v>
      </c>
      <c r="L11" s="52">
        <f t="shared" si="7"/>
        <v>0.25665036942114983</v>
      </c>
      <c r="N11" s="40">
        <f t="shared" si="1"/>
        <v>1.1957093785785977</v>
      </c>
      <c r="O11" s="143">
        <f t="shared" si="2"/>
        <v>1.3253811118818279</v>
      </c>
      <c r="P11" s="52">
        <f t="shared" si="8"/>
        <v>0.10844753384587298</v>
      </c>
      <c r="Q11" s="2"/>
    </row>
    <row r="12" spans="1:17" ht="20.100000000000001" customHeight="1" x14ac:dyDescent="0.25">
      <c r="A12" s="8" t="s">
        <v>167</v>
      </c>
      <c r="B12" s="19">
        <v>106618.29999999999</v>
      </c>
      <c r="C12" s="140">
        <v>110602.86000000002</v>
      </c>
      <c r="D12" s="214">
        <f t="shared" si="3"/>
        <v>3.7304816109656282E-2</v>
      </c>
      <c r="E12" s="215">
        <f t="shared" si="4"/>
        <v>3.7830373368434173E-2</v>
      </c>
      <c r="F12" s="52">
        <f t="shared" si="5"/>
        <v>3.7372195955103646E-2</v>
      </c>
      <c r="H12" s="19">
        <v>43717.012999999984</v>
      </c>
      <c r="I12" s="140">
        <v>44085.168000000049</v>
      </c>
      <c r="J12" s="214">
        <f t="shared" si="0"/>
        <v>5.4300313522516658E-2</v>
      </c>
      <c r="K12" s="215">
        <f t="shared" si="6"/>
        <v>5.5116170091265897E-2</v>
      </c>
      <c r="L12" s="52">
        <f t="shared" si="7"/>
        <v>8.4213210083695436E-3</v>
      </c>
      <c r="N12" s="40">
        <f t="shared" si="1"/>
        <v>4.1003292117769643</v>
      </c>
      <c r="O12" s="143">
        <f t="shared" si="2"/>
        <v>3.9858976521945308</v>
      </c>
      <c r="P12" s="52">
        <f t="shared" si="8"/>
        <v>-2.7907895603544019E-2</v>
      </c>
      <c r="Q12" s="2"/>
    </row>
    <row r="13" spans="1:17" ht="20.100000000000001" customHeight="1" x14ac:dyDescent="0.25">
      <c r="A13" s="8" t="s">
        <v>168</v>
      </c>
      <c r="B13" s="19">
        <v>117137.75000000003</v>
      </c>
      <c r="C13" s="140">
        <v>116171.47000000003</v>
      </c>
      <c r="D13" s="214">
        <f t="shared" si="3"/>
        <v>4.0985480196635019E-2</v>
      </c>
      <c r="E13" s="215">
        <f t="shared" si="4"/>
        <v>3.9735049209937694E-2</v>
      </c>
      <c r="F13" s="52">
        <f t="shared" si="5"/>
        <v>-8.2490913475800811E-3</v>
      </c>
      <c r="H13" s="19">
        <v>41361.319999999963</v>
      </c>
      <c r="I13" s="140">
        <v>41072.993000000046</v>
      </c>
      <c r="J13" s="214">
        <f t="shared" si="0"/>
        <v>5.137433894912119E-2</v>
      </c>
      <c r="K13" s="215">
        <f t="shared" si="6"/>
        <v>5.1350287886968549E-2</v>
      </c>
      <c r="L13" s="52">
        <f t="shared" si="7"/>
        <v>-6.9709332294017141E-3</v>
      </c>
      <c r="N13" s="40">
        <f t="shared" si="1"/>
        <v>3.5309983331590331</v>
      </c>
      <c r="O13" s="143">
        <f t="shared" si="2"/>
        <v>3.5355490465946615</v>
      </c>
      <c r="P13" s="52">
        <f t="shared" si="8"/>
        <v>1.2887894601629783E-3</v>
      </c>
      <c r="Q13" s="2"/>
    </row>
    <row r="14" spans="1:17" ht="20.100000000000001" customHeight="1" x14ac:dyDescent="0.25">
      <c r="A14" s="8" t="s">
        <v>169</v>
      </c>
      <c r="B14" s="19">
        <v>171917.75</v>
      </c>
      <c r="C14" s="140">
        <v>166558.59999999986</v>
      </c>
      <c r="D14" s="214">
        <f t="shared" si="3"/>
        <v>6.0152525877226158E-2</v>
      </c>
      <c r="E14" s="215">
        <f t="shared" si="4"/>
        <v>5.6969358891114326E-2</v>
      </c>
      <c r="F14" s="52">
        <f t="shared" si="5"/>
        <v>-3.1172755576431985E-2</v>
      </c>
      <c r="H14" s="19">
        <v>38518.802000000003</v>
      </c>
      <c r="I14" s="140">
        <v>37758.661999999975</v>
      </c>
      <c r="J14" s="214">
        <f t="shared" si="0"/>
        <v>4.7843685594707551E-2</v>
      </c>
      <c r="K14" s="215">
        <f t="shared" si="6"/>
        <v>4.7206644130529669E-2</v>
      </c>
      <c r="L14" s="52">
        <f t="shared" si="7"/>
        <v>-1.9734258609601318E-2</v>
      </c>
      <c r="N14" s="40">
        <f t="shared" si="1"/>
        <v>2.2405366519745638</v>
      </c>
      <c r="O14" s="143">
        <f t="shared" si="2"/>
        <v>2.2669896360800346</v>
      </c>
      <c r="P14" s="52">
        <f t="shared" si="8"/>
        <v>1.1806539331618631E-2</v>
      </c>
      <c r="Q14" s="2"/>
    </row>
    <row r="15" spans="1:17" ht="20.100000000000001" customHeight="1" x14ac:dyDescent="0.25">
      <c r="A15" s="8" t="s">
        <v>170</v>
      </c>
      <c r="B15" s="19">
        <v>83382.349999999991</v>
      </c>
      <c r="C15" s="140">
        <v>86099.26</v>
      </c>
      <c r="D15" s="214">
        <f t="shared" si="3"/>
        <v>2.9174759244341715E-2</v>
      </c>
      <c r="E15" s="215">
        <f t="shared" si="4"/>
        <v>2.9449212728729517E-2</v>
      </c>
      <c r="F15" s="52">
        <f t="shared" si="5"/>
        <v>3.2583754235758572E-2</v>
      </c>
      <c r="H15" s="19">
        <v>31497.931000000004</v>
      </c>
      <c r="I15" s="140">
        <v>31301.903000000002</v>
      </c>
      <c r="J15" s="214">
        <f t="shared" si="0"/>
        <v>3.9123156209473813E-2</v>
      </c>
      <c r="K15" s="215">
        <f t="shared" si="6"/>
        <v>3.9134273230586401E-2</v>
      </c>
      <c r="L15" s="52">
        <f t="shared" si="7"/>
        <v>-6.2235198877031647E-3</v>
      </c>
      <c r="N15" s="40">
        <f t="shared" si="1"/>
        <v>3.7775297769851783</v>
      </c>
      <c r="O15" s="143">
        <f t="shared" si="2"/>
        <v>3.6355600501096061</v>
      </c>
      <c r="P15" s="52">
        <f t="shared" si="8"/>
        <v>-3.7582689020886365E-2</v>
      </c>
      <c r="Q15" s="2"/>
    </row>
    <row r="16" spans="1:17" ht="20.100000000000001" customHeight="1" x14ac:dyDescent="0.25">
      <c r="A16" s="8" t="s">
        <v>171</v>
      </c>
      <c r="B16" s="19">
        <v>136343.66</v>
      </c>
      <c r="C16" s="140">
        <v>129759.78</v>
      </c>
      <c r="D16" s="214">
        <f t="shared" si="3"/>
        <v>4.7705461107685074E-2</v>
      </c>
      <c r="E16" s="215">
        <f t="shared" si="4"/>
        <v>4.4382766644604631E-2</v>
      </c>
      <c r="F16" s="52">
        <f t="shared" si="5"/>
        <v>-4.8288860662828066E-2</v>
      </c>
      <c r="H16" s="19">
        <v>31693.07499999999</v>
      </c>
      <c r="I16" s="140">
        <v>30893.806</v>
      </c>
      <c r="J16" s="214">
        <f t="shared" si="0"/>
        <v>3.9365541945709667E-2</v>
      </c>
      <c r="K16" s="215">
        <f t="shared" si="6"/>
        <v>3.862406209413944E-2</v>
      </c>
      <c r="L16" s="52">
        <f t="shared" si="7"/>
        <v>-2.5219042330224806E-2</v>
      </c>
      <c r="N16" s="40">
        <f t="shared" si="1"/>
        <v>2.3244993569924697</v>
      </c>
      <c r="O16" s="143">
        <f t="shared" si="2"/>
        <v>2.3808460526058228</v>
      </c>
      <c r="P16" s="52">
        <f t="shared" si="8"/>
        <v>2.4240357582312588E-2</v>
      </c>
      <c r="Q16" s="2"/>
    </row>
    <row r="17" spans="1:17" ht="20.100000000000001" customHeight="1" x14ac:dyDescent="0.25">
      <c r="A17" s="8" t="s">
        <v>172</v>
      </c>
      <c r="B17" s="19">
        <v>109305.44</v>
      </c>
      <c r="C17" s="140">
        <v>128811.13000000002</v>
      </c>
      <c r="D17" s="214">
        <f t="shared" si="3"/>
        <v>3.8245023030615465E-2</v>
      </c>
      <c r="E17" s="215">
        <f t="shared" si="4"/>
        <v>4.4058292361607208E-2</v>
      </c>
      <c r="F17" s="52">
        <f t="shared" si="5"/>
        <v>0.17845122804500871</v>
      </c>
      <c r="H17" s="19">
        <v>37453.42</v>
      </c>
      <c r="I17" s="140">
        <v>30528.784000000014</v>
      </c>
      <c r="J17" s="214">
        <f t="shared" si="0"/>
        <v>4.6520388949960891E-2</v>
      </c>
      <c r="K17" s="215">
        <f t="shared" si="6"/>
        <v>3.8167704195286624E-2</v>
      </c>
      <c r="L17" s="52">
        <f t="shared" si="7"/>
        <v>-0.18488661382591989</v>
      </c>
      <c r="N17" s="40">
        <f t="shared" si="1"/>
        <v>3.4264918562150242</v>
      </c>
      <c r="O17" s="143">
        <f t="shared" si="2"/>
        <v>2.3700424023917814</v>
      </c>
      <c r="P17" s="52">
        <f t="shared" si="8"/>
        <v>-0.30831809855524339</v>
      </c>
      <c r="Q17" s="2"/>
    </row>
    <row r="18" spans="1:17" ht="20.100000000000001" customHeight="1" x14ac:dyDescent="0.25">
      <c r="A18" s="8" t="s">
        <v>173</v>
      </c>
      <c r="B18" s="19">
        <v>203561.09000000005</v>
      </c>
      <c r="C18" s="140">
        <v>227399.59999999998</v>
      </c>
      <c r="D18" s="214">
        <f t="shared" si="3"/>
        <v>7.1224255400162959E-2</v>
      </c>
      <c r="E18" s="215">
        <f t="shared" si="4"/>
        <v>7.7779288635326252E-2</v>
      </c>
      <c r="F18" s="52">
        <f t="shared" si="5"/>
        <v>0.11710740004388813</v>
      </c>
      <c r="H18" s="19">
        <v>23295.963</v>
      </c>
      <c r="I18" s="140">
        <v>28088.087000000007</v>
      </c>
      <c r="J18" s="214">
        <f t="shared" si="0"/>
        <v>2.8935602135236188E-2</v>
      </c>
      <c r="K18" s="215">
        <f t="shared" si="6"/>
        <v>3.5116295363335645E-2</v>
      </c>
      <c r="L18" s="52">
        <f t="shared" si="7"/>
        <v>0.20570619896674833</v>
      </c>
      <c r="N18" s="40">
        <f t="shared" si="1"/>
        <v>1.1444212152725255</v>
      </c>
      <c r="O18" s="143">
        <f t="shared" si="2"/>
        <v>1.2351862976012276</v>
      </c>
      <c r="P18" s="52">
        <f t="shared" si="8"/>
        <v>7.9310905038655566E-2</v>
      </c>
      <c r="Q18" s="2"/>
    </row>
    <row r="19" spans="1:17" ht="20.100000000000001" customHeight="1" x14ac:dyDescent="0.25">
      <c r="A19" s="8" t="s">
        <v>174</v>
      </c>
      <c r="B19" s="19">
        <v>70744.03</v>
      </c>
      <c r="C19" s="140">
        <v>65959.97000000003</v>
      </c>
      <c r="D19" s="214">
        <f t="shared" si="3"/>
        <v>2.4752720968220347E-2</v>
      </c>
      <c r="E19" s="215">
        <f t="shared" si="4"/>
        <v>2.2560811650537044E-2</v>
      </c>
      <c r="F19" s="52">
        <f t="shared" si="5"/>
        <v>-6.7624928916262886E-2</v>
      </c>
      <c r="H19" s="19">
        <v>24999.493999999999</v>
      </c>
      <c r="I19" s="140">
        <v>24248.838000000003</v>
      </c>
      <c r="J19" s="214">
        <f t="shared" si="0"/>
        <v>3.1051535064947702E-2</v>
      </c>
      <c r="K19" s="215">
        <f t="shared" si="6"/>
        <v>3.0316388489742187E-2</v>
      </c>
      <c r="L19" s="52">
        <f t="shared" si="7"/>
        <v>-3.0026847743398144E-2</v>
      </c>
      <c r="N19" s="40">
        <f t="shared" si="1"/>
        <v>3.5337955725734025</v>
      </c>
      <c r="O19" s="143">
        <f t="shared" si="2"/>
        <v>3.6762960929181734</v>
      </c>
      <c r="P19" s="52">
        <f t="shared" si="8"/>
        <v>4.0325060524369349E-2</v>
      </c>
      <c r="Q19" s="2"/>
    </row>
    <row r="20" spans="1:17" ht="20.100000000000001" customHeight="1" x14ac:dyDescent="0.25">
      <c r="A20" s="8" t="s">
        <v>175</v>
      </c>
      <c r="B20" s="19">
        <v>80483.729999999967</v>
      </c>
      <c r="C20" s="140">
        <v>75550.059999999969</v>
      </c>
      <c r="D20" s="214">
        <f t="shared" si="3"/>
        <v>2.8160557310229345E-2</v>
      </c>
      <c r="E20" s="215">
        <f t="shared" si="4"/>
        <v>2.5840986189756776E-2</v>
      </c>
      <c r="F20" s="52">
        <f t="shared" si="5"/>
        <v>-6.1300215583944731E-2</v>
      </c>
      <c r="H20" s="19">
        <v>19750.494999999995</v>
      </c>
      <c r="I20" s="140">
        <v>18640.626000000004</v>
      </c>
      <c r="J20" s="214">
        <f t="shared" si="0"/>
        <v>2.4531824045821653E-2</v>
      </c>
      <c r="K20" s="215">
        <f t="shared" si="6"/>
        <v>2.3304888238685456E-2</v>
      </c>
      <c r="L20" s="52">
        <f t="shared" si="7"/>
        <v>-5.6194490315305608E-2</v>
      </c>
      <c r="N20" s="40">
        <f t="shared" si="1"/>
        <v>2.4539736167794417</v>
      </c>
      <c r="O20" s="143">
        <f t="shared" si="2"/>
        <v>2.4673211377992303</v>
      </c>
      <c r="P20" s="52">
        <f t="shared" si="8"/>
        <v>5.4391460969762714E-3</v>
      </c>
      <c r="Q20" s="2"/>
    </row>
    <row r="21" spans="1:17" ht="20.100000000000001" customHeight="1" x14ac:dyDescent="0.25">
      <c r="A21" s="8" t="s">
        <v>176</v>
      </c>
      <c r="B21" s="19">
        <v>42762.94</v>
      </c>
      <c r="C21" s="140">
        <v>41546.73000000001</v>
      </c>
      <c r="D21" s="214">
        <f t="shared" si="3"/>
        <v>1.4962380876531189E-2</v>
      </c>
      <c r="E21" s="215">
        <f t="shared" si="4"/>
        <v>1.4210557558254146E-2</v>
      </c>
      <c r="F21" s="52">
        <f t="shared" si="5"/>
        <v>-2.8440747993472661E-2</v>
      </c>
      <c r="H21" s="19">
        <v>19806.122999999996</v>
      </c>
      <c r="I21" s="140">
        <v>17836.652000000013</v>
      </c>
      <c r="J21" s="214">
        <f t="shared" si="0"/>
        <v>2.4600918836003922E-2</v>
      </c>
      <c r="K21" s="215">
        <f t="shared" si="6"/>
        <v>2.229974365733885E-2</v>
      </c>
      <c r="L21" s="52">
        <f t="shared" si="7"/>
        <v>-9.9437482035226357E-2</v>
      </c>
      <c r="N21" s="40">
        <f t="shared" si="1"/>
        <v>4.6316092859845455</v>
      </c>
      <c r="O21" s="143">
        <f t="shared" si="2"/>
        <v>4.2931542386127646</v>
      </c>
      <c r="P21" s="52">
        <f t="shared" si="8"/>
        <v>-7.307504292211367E-2</v>
      </c>
      <c r="Q21" s="2"/>
    </row>
    <row r="22" spans="1:17" ht="20.100000000000001" customHeight="1" x14ac:dyDescent="0.25">
      <c r="A22" s="8" t="s">
        <v>177</v>
      </c>
      <c r="B22" s="19">
        <v>4468.5699999999979</v>
      </c>
      <c r="C22" s="140">
        <v>4566.72</v>
      </c>
      <c r="D22" s="214">
        <f t="shared" si="3"/>
        <v>1.5635137881876442E-3</v>
      </c>
      <c r="E22" s="215">
        <f t="shared" si="4"/>
        <v>1.5619914590734424E-3</v>
      </c>
      <c r="F22" s="52">
        <f t="shared" si="5"/>
        <v>2.1964521088402422E-2</v>
      </c>
      <c r="H22" s="19">
        <v>11425.743000000004</v>
      </c>
      <c r="I22" s="140">
        <v>12197.088</v>
      </c>
      <c r="J22" s="214">
        <f t="shared" si="0"/>
        <v>1.4191761617558375E-2</v>
      </c>
      <c r="K22" s="215">
        <f t="shared" si="6"/>
        <v>1.5249046500767274E-2</v>
      </c>
      <c r="L22" s="52">
        <f t="shared" si="7"/>
        <v>6.7509395231451941E-2</v>
      </c>
      <c r="N22" s="40">
        <f t="shared" si="1"/>
        <v>25.569126141025002</v>
      </c>
      <c r="O22" s="143">
        <f t="shared" si="2"/>
        <v>26.708639899096063</v>
      </c>
      <c r="P22" s="52">
        <f t="shared" si="8"/>
        <v>4.4566003225379715E-2</v>
      </c>
      <c r="Q22" s="2"/>
    </row>
    <row r="23" spans="1:17" ht="20.100000000000001" customHeight="1" x14ac:dyDescent="0.25">
      <c r="A23" s="8" t="s">
        <v>178</v>
      </c>
      <c r="B23" s="19">
        <v>31303.569999999989</v>
      </c>
      <c r="C23" s="140">
        <v>33046.729999999996</v>
      </c>
      <c r="D23" s="214">
        <f t="shared" si="3"/>
        <v>1.0952846954282265E-2</v>
      </c>
      <c r="E23" s="215">
        <f t="shared" si="4"/>
        <v>1.1303235146955823E-2</v>
      </c>
      <c r="F23" s="52">
        <f t="shared" si="5"/>
        <v>5.5685661411781717E-2</v>
      </c>
      <c r="H23" s="19">
        <v>10718.870000000006</v>
      </c>
      <c r="I23" s="140">
        <v>11901.550999999998</v>
      </c>
      <c r="J23" s="214">
        <f t="shared" si="0"/>
        <v>1.3313764177051591E-2</v>
      </c>
      <c r="K23" s="215">
        <f t="shared" si="6"/>
        <v>1.4879560156510572E-2</v>
      </c>
      <c r="L23" s="52">
        <f t="shared" si="7"/>
        <v>0.11033635075339011</v>
      </c>
      <c r="N23" s="40">
        <f t="shared" si="1"/>
        <v>3.4241685532991957</v>
      </c>
      <c r="O23" s="143">
        <f t="shared" si="2"/>
        <v>3.6014307618333188</v>
      </c>
      <c r="P23" s="52">
        <f t="shared" si="8"/>
        <v>5.1767956446925049E-2</v>
      </c>
      <c r="Q23" s="2"/>
    </row>
    <row r="24" spans="1:17" ht="20.100000000000001" customHeight="1" x14ac:dyDescent="0.25">
      <c r="A24" s="8" t="s">
        <v>179</v>
      </c>
      <c r="B24" s="19">
        <v>35961.969999999987</v>
      </c>
      <c r="C24" s="140">
        <v>36201.39</v>
      </c>
      <c r="D24" s="214">
        <f t="shared" si="3"/>
        <v>1.2582780608872732E-2</v>
      </c>
      <c r="E24" s="215">
        <f t="shared" si="4"/>
        <v>1.238224852554716E-2</v>
      </c>
      <c r="F24" s="52">
        <f t="shared" si="5"/>
        <v>6.657588558135522E-3</v>
      </c>
      <c r="H24" s="19">
        <v>8952.8250000000025</v>
      </c>
      <c r="I24" s="140">
        <v>8785.2139999999981</v>
      </c>
      <c r="J24" s="214">
        <f t="shared" si="0"/>
        <v>1.1120183449226632E-2</v>
      </c>
      <c r="K24" s="215">
        <f t="shared" si="6"/>
        <v>1.0983452509745903E-2</v>
      </c>
      <c r="L24" s="52">
        <f t="shared" si="7"/>
        <v>-1.8721576709028086E-2</v>
      </c>
      <c r="N24" s="40">
        <f t="shared" si="1"/>
        <v>2.4895257406643756</v>
      </c>
      <c r="O24" s="143">
        <f t="shared" si="2"/>
        <v>2.4267615138534731</v>
      </c>
      <c r="P24" s="52">
        <f t="shared" si="8"/>
        <v>-2.5211318680381574E-2</v>
      </c>
      <c r="Q24" s="2"/>
    </row>
    <row r="25" spans="1:17" ht="20.100000000000001" customHeight="1" x14ac:dyDescent="0.25">
      <c r="A25" s="8" t="s">
        <v>180</v>
      </c>
      <c r="B25" s="19">
        <v>41389.190000000024</v>
      </c>
      <c r="C25" s="140">
        <v>38555.779999999992</v>
      </c>
      <c r="D25" s="214">
        <f t="shared" si="3"/>
        <v>1.4481717696470733E-2</v>
      </c>
      <c r="E25" s="215">
        <f t="shared" si="4"/>
        <v>1.3187539209304409E-2</v>
      </c>
      <c r="F25" s="52">
        <f t="shared" si="5"/>
        <v>-6.8457730146447196E-2</v>
      </c>
      <c r="H25" s="19">
        <v>9541.8200000000033</v>
      </c>
      <c r="I25" s="140">
        <v>8741.3159999999971</v>
      </c>
      <c r="J25" s="214">
        <f t="shared" si="0"/>
        <v>1.1851766212284912E-2</v>
      </c>
      <c r="K25" s="215">
        <f t="shared" si="6"/>
        <v>1.0928570340879802E-2</v>
      </c>
      <c r="L25" s="52">
        <f t="shared" si="7"/>
        <v>-8.3894267550635629E-2</v>
      </c>
      <c r="N25" s="40">
        <f t="shared" si="1"/>
        <v>2.3053894024019308</v>
      </c>
      <c r="O25" s="143">
        <f t="shared" si="2"/>
        <v>2.2671869172404238</v>
      </c>
      <c r="P25" s="52">
        <f t="shared" si="8"/>
        <v>-1.6570946809118133E-2</v>
      </c>
      <c r="Q25" s="2"/>
    </row>
    <row r="26" spans="1:17" ht="20.100000000000001" customHeight="1" x14ac:dyDescent="0.25">
      <c r="A26" s="8" t="s">
        <v>181</v>
      </c>
      <c r="B26" s="19">
        <v>20532.5</v>
      </c>
      <c r="C26" s="140">
        <v>19997.71</v>
      </c>
      <c r="D26" s="214">
        <f t="shared" si="3"/>
        <v>7.1841432171730144E-3</v>
      </c>
      <c r="E26" s="215">
        <f t="shared" si="4"/>
        <v>6.8399753479581769E-3</v>
      </c>
      <c r="F26" s="52">
        <f t="shared" si="5"/>
        <v>-2.6046024595154066E-2</v>
      </c>
      <c r="H26" s="19">
        <v>7494.630000000001</v>
      </c>
      <c r="I26" s="140">
        <v>7514.1920000000027</v>
      </c>
      <c r="J26" s="214">
        <f t="shared" si="0"/>
        <v>9.3089790634886069E-3</v>
      </c>
      <c r="K26" s="215">
        <f t="shared" si="6"/>
        <v>9.3943950575492673E-3</v>
      </c>
      <c r="L26" s="52">
        <f t="shared" si="7"/>
        <v>2.6101355237018657E-3</v>
      </c>
      <c r="N26" s="40">
        <f t="shared" si="1"/>
        <v>3.6501302812614158</v>
      </c>
      <c r="O26" s="143">
        <f t="shared" si="2"/>
        <v>3.75752623675411</v>
      </c>
      <c r="P26" s="52">
        <f t="shared" si="8"/>
        <v>2.9422499258185436E-2</v>
      </c>
      <c r="Q26" s="2"/>
    </row>
    <row r="27" spans="1:17" ht="20.100000000000001" customHeight="1" x14ac:dyDescent="0.25">
      <c r="A27" s="8" t="s">
        <v>182</v>
      </c>
      <c r="B27" s="19">
        <v>16950.750000000004</v>
      </c>
      <c r="C27" s="140">
        <v>17025.260000000009</v>
      </c>
      <c r="D27" s="214">
        <f t="shared" si="3"/>
        <v>5.9309200359671504E-3</v>
      </c>
      <c r="E27" s="215">
        <f t="shared" si="4"/>
        <v>5.8232847007271583E-3</v>
      </c>
      <c r="F27" s="52">
        <f t="shared" si="5"/>
        <v>4.3956757075648955E-3</v>
      </c>
      <c r="H27" s="19">
        <v>6507.8370000000023</v>
      </c>
      <c r="I27" s="140">
        <v>6779.7209999999986</v>
      </c>
      <c r="J27" s="214">
        <f t="shared" si="0"/>
        <v>8.0832967580249469E-3</v>
      </c>
      <c r="K27" s="215">
        <f t="shared" si="6"/>
        <v>8.4761445347634103E-3</v>
      </c>
      <c r="L27" s="52">
        <f t="shared" si="7"/>
        <v>4.177793635581166E-2</v>
      </c>
      <c r="N27" s="40">
        <f t="shared" si="1"/>
        <v>3.8392619795584269</v>
      </c>
      <c r="O27" s="143">
        <f t="shared" si="2"/>
        <v>3.9821541638717965</v>
      </c>
      <c r="P27" s="52">
        <f t="shared" si="8"/>
        <v>3.7218659490854664E-2</v>
      </c>
      <c r="Q27" s="2"/>
    </row>
    <row r="28" spans="1:17" ht="20.100000000000001" customHeight="1" x14ac:dyDescent="0.25">
      <c r="A28" s="8" t="s">
        <v>183</v>
      </c>
      <c r="B28" s="19">
        <v>77479.050000000032</v>
      </c>
      <c r="C28" s="140">
        <v>85447.449999999968</v>
      </c>
      <c r="D28" s="214">
        <f t="shared" si="3"/>
        <v>2.710924590432286E-2</v>
      </c>
      <c r="E28" s="215">
        <f t="shared" si="4"/>
        <v>2.9226268985093229E-2</v>
      </c>
      <c r="F28" s="52">
        <f t="shared" si="5"/>
        <v>0.10284586607605453</v>
      </c>
      <c r="H28" s="19">
        <v>6238.8290000000043</v>
      </c>
      <c r="I28" s="140">
        <v>6606.3419999999996</v>
      </c>
      <c r="J28" s="214">
        <f t="shared" si="0"/>
        <v>7.7491655414190681E-3</v>
      </c>
      <c r="K28" s="215">
        <f t="shared" si="6"/>
        <v>8.2593825967289796E-3</v>
      </c>
      <c r="L28" s="52">
        <f t="shared" si="7"/>
        <v>5.8907368674473229E-2</v>
      </c>
      <c r="N28" s="40">
        <f t="shared" si="1"/>
        <v>0.80522786482281372</v>
      </c>
      <c r="O28" s="143">
        <f t="shared" si="2"/>
        <v>0.7731467703249193</v>
      </c>
      <c r="P28" s="52">
        <f t="shared" si="8"/>
        <v>-3.9841013828990759E-2</v>
      </c>
      <c r="Q28" s="2"/>
    </row>
    <row r="29" spans="1:17" ht="20.100000000000001" customHeight="1" x14ac:dyDescent="0.25">
      <c r="A29" s="8" t="s">
        <v>184</v>
      </c>
      <c r="B29" s="19">
        <v>17301.160000000003</v>
      </c>
      <c r="C29" s="140">
        <v>15056.430000000006</v>
      </c>
      <c r="D29" s="214">
        <f t="shared" si="3"/>
        <v>6.0535254481054474E-3</v>
      </c>
      <c r="E29" s="215">
        <f t="shared" si="4"/>
        <v>5.149870161546396E-3</v>
      </c>
      <c r="F29" s="52">
        <f t="shared" si="5"/>
        <v>-0.1297444795609079</v>
      </c>
      <c r="H29" s="19">
        <v>6330.9889999999968</v>
      </c>
      <c r="I29" s="140">
        <v>5711.6869999999972</v>
      </c>
      <c r="J29" s="214">
        <f t="shared" si="0"/>
        <v>7.8636362371693642E-3</v>
      </c>
      <c r="K29" s="215">
        <f t="shared" si="6"/>
        <v>7.1408667922071142E-3</v>
      </c>
      <c r="L29" s="52">
        <f t="shared" si="7"/>
        <v>-9.7820735433279057E-2</v>
      </c>
      <c r="N29" s="40">
        <f t="shared" si="1"/>
        <v>3.6592858513533173</v>
      </c>
      <c r="O29" s="143">
        <f t="shared" si="2"/>
        <v>3.7935201106769636</v>
      </c>
      <c r="P29" s="52">
        <f t="shared" si="8"/>
        <v>3.6683184855318782E-2</v>
      </c>
      <c r="Q29" s="2"/>
    </row>
    <row r="30" spans="1:17" ht="20.100000000000001" customHeight="1" x14ac:dyDescent="0.25">
      <c r="A30" s="8" t="s">
        <v>185</v>
      </c>
      <c r="B30" s="19">
        <v>21847.739999999991</v>
      </c>
      <c r="C30" s="140">
        <v>24922.439999999995</v>
      </c>
      <c r="D30" s="214">
        <f t="shared" si="3"/>
        <v>7.6443342569857296E-3</v>
      </c>
      <c r="E30" s="215">
        <f t="shared" si="4"/>
        <v>8.5244198066161958E-3</v>
      </c>
      <c r="F30" s="52">
        <f t="shared" si="5"/>
        <v>0.14073309184382485</v>
      </c>
      <c r="H30" s="19">
        <v>5050.5090000000018</v>
      </c>
      <c r="I30" s="140">
        <v>5473.9209999999957</v>
      </c>
      <c r="J30" s="214">
        <f t="shared" si="0"/>
        <v>6.2731692613192096E-3</v>
      </c>
      <c r="K30" s="215">
        <f t="shared" si="6"/>
        <v>6.8436069224495581E-3</v>
      </c>
      <c r="L30" s="52">
        <f t="shared" si="7"/>
        <v>8.383551044062959E-2</v>
      </c>
      <c r="N30" s="40">
        <f t="shared" si="1"/>
        <v>2.3116848699224741</v>
      </c>
      <c r="O30" s="143">
        <f t="shared" si="2"/>
        <v>2.1963824569343919</v>
      </c>
      <c r="P30" s="52">
        <f t="shared" si="8"/>
        <v>-4.9878084373995595E-2</v>
      </c>
      <c r="Q30" s="2"/>
    </row>
    <row r="31" spans="1:17" ht="20.100000000000001" customHeight="1" x14ac:dyDescent="0.25">
      <c r="A31" s="8" t="s">
        <v>186</v>
      </c>
      <c r="B31" s="19">
        <v>13846.739999999996</v>
      </c>
      <c r="C31" s="140">
        <v>10968.359999999999</v>
      </c>
      <c r="D31" s="214">
        <f t="shared" si="3"/>
        <v>4.8448539267482403E-3</v>
      </c>
      <c r="E31" s="215">
        <f t="shared" si="4"/>
        <v>3.7515951580221209E-3</v>
      </c>
      <c r="F31" s="52">
        <f t="shared" si="5"/>
        <v>-0.20787419999220019</v>
      </c>
      <c r="H31" s="19">
        <v>5417.5550000000021</v>
      </c>
      <c r="I31" s="140">
        <v>4579.7539999999999</v>
      </c>
      <c r="J31" s="214">
        <f t="shared" si="0"/>
        <v>6.7290721583717983E-3</v>
      </c>
      <c r="K31" s="215">
        <f t="shared" si="6"/>
        <v>5.7257012254133873E-3</v>
      </c>
      <c r="L31" s="52">
        <f t="shared" si="7"/>
        <v>-0.15464559196907127</v>
      </c>
      <c r="N31" s="40">
        <f t="shared" si="1"/>
        <v>3.9125129813949009</v>
      </c>
      <c r="O31" s="143">
        <f t="shared" si="2"/>
        <v>4.1754227614702657</v>
      </c>
      <c r="P31" s="52">
        <f t="shared" si="8"/>
        <v>6.7197164923304978E-2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250057.87999999942</v>
      </c>
      <c r="C32" s="140">
        <f>C33-SUM(C7:C31)</f>
        <v>264037.94000000041</v>
      </c>
      <c r="D32" s="214">
        <f t="shared" si="3"/>
        <v>8.7493077925370005E-2</v>
      </c>
      <c r="E32" s="215">
        <f t="shared" si="4"/>
        <v>9.0310990634710833E-2</v>
      </c>
      <c r="F32" s="52">
        <f t="shared" si="5"/>
        <v>5.5907296342754806E-2</v>
      </c>
      <c r="H32" s="19">
        <f>H33-SUM(H7:H31)</f>
        <v>67738.255000000121</v>
      </c>
      <c r="I32" s="140">
        <f>I33-SUM(I7:I31)</f>
        <v>70615.159000000102</v>
      </c>
      <c r="J32" s="214">
        <f t="shared" si="0"/>
        <v>8.4136774943159756E-2</v>
      </c>
      <c r="K32" s="215">
        <f t="shared" si="6"/>
        <v>8.828450227218794E-2</v>
      </c>
      <c r="L32" s="52">
        <f t="shared" si="7"/>
        <v>4.2470890341063189E-2</v>
      </c>
      <c r="N32" s="40">
        <f t="shared" si="1"/>
        <v>2.7089030347694014</v>
      </c>
      <c r="O32" s="143">
        <f t="shared" si="2"/>
        <v>2.6744322804518168</v>
      </c>
      <c r="P32" s="52">
        <f t="shared" si="8"/>
        <v>-1.2724986415218431E-2</v>
      </c>
      <c r="Q32" s="2"/>
    </row>
    <row r="33" spans="1:17" ht="26.25" customHeight="1" thickBot="1" x14ac:dyDescent="0.3">
      <c r="A33" s="35" t="s">
        <v>18</v>
      </c>
      <c r="B33" s="36">
        <v>2858030.439999999</v>
      </c>
      <c r="C33" s="148">
        <v>2923652.350000001</v>
      </c>
      <c r="D33" s="251">
        <f>SUM(D7:D32)</f>
        <v>1.0000000000000002</v>
      </c>
      <c r="E33" s="252">
        <f>SUM(E7:E32)</f>
        <v>0.99999999999999978</v>
      </c>
      <c r="F33" s="57">
        <f t="shared" si="5"/>
        <v>2.2960535717737852E-2</v>
      </c>
      <c r="G33" s="56"/>
      <c r="H33" s="36">
        <v>805096.88000000024</v>
      </c>
      <c r="I33" s="148">
        <v>799859.05999999994</v>
      </c>
      <c r="J33" s="251">
        <f>SUM(J7:J32)</f>
        <v>0.99999999999999989</v>
      </c>
      <c r="K33" s="252">
        <f>SUM(K7:K32)</f>
        <v>1</v>
      </c>
      <c r="L33" s="57">
        <f t="shared" si="7"/>
        <v>-6.5058257336685944E-3</v>
      </c>
      <c r="M33" s="56"/>
      <c r="N33" s="37">
        <f t="shared" si="1"/>
        <v>2.816963978872109</v>
      </c>
      <c r="O33" s="150">
        <f t="shared" si="2"/>
        <v>2.7358213776682434</v>
      </c>
      <c r="P33" s="57">
        <f t="shared" si="8"/>
        <v>-2.8804983596685714E-2</v>
      </c>
      <c r="Q33" s="2"/>
    </row>
    <row r="35" spans="1:17" ht="15.75" thickBot="1" x14ac:dyDescent="0.3">
      <c r="L35" s="10"/>
    </row>
    <row r="36" spans="1:17" x14ac:dyDescent="0.25">
      <c r="A36" s="376" t="s">
        <v>2</v>
      </c>
      <c r="B36" s="364" t="s">
        <v>1</v>
      </c>
      <c r="C36" s="362"/>
      <c r="D36" s="364" t="s">
        <v>104</v>
      </c>
      <c r="E36" s="362"/>
      <c r="F36" s="130" t="s">
        <v>0</v>
      </c>
      <c r="H36" s="374" t="s">
        <v>19</v>
      </c>
      <c r="I36" s="375"/>
      <c r="J36" s="364" t="s">
        <v>104</v>
      </c>
      <c r="K36" s="362"/>
      <c r="L36" s="130" t="s">
        <v>0</v>
      </c>
      <c r="N36" s="372" t="s">
        <v>22</v>
      </c>
      <c r="O36" s="362"/>
      <c r="P36" s="130" t="s">
        <v>0</v>
      </c>
    </row>
    <row r="37" spans="1:17" x14ac:dyDescent="0.25">
      <c r="A37" s="377"/>
      <c r="B37" s="367" t="str">
        <f>B5</f>
        <v>jan-out</v>
      </c>
      <c r="C37" s="369"/>
      <c r="D37" s="367" t="str">
        <f>B37</f>
        <v>jan-out</v>
      </c>
      <c r="E37" s="369"/>
      <c r="F37" s="131" t="str">
        <f>F5</f>
        <v>2025 / 2024</v>
      </c>
      <c r="H37" s="370" t="str">
        <f>B37</f>
        <v>jan-out</v>
      </c>
      <c r="I37" s="369"/>
      <c r="J37" s="367" t="str">
        <f>H37</f>
        <v>jan-out</v>
      </c>
      <c r="K37" s="369"/>
      <c r="L37" s="131" t="str">
        <f>F37</f>
        <v>2025 / 2024</v>
      </c>
      <c r="N37" s="370" t="str">
        <f>B37</f>
        <v>jan-out</v>
      </c>
      <c r="O37" s="368"/>
      <c r="P37" s="131" t="str">
        <f>L37</f>
        <v>2025 / 2024</v>
      </c>
    </row>
    <row r="38" spans="1:17" ht="19.5" customHeight="1" thickBot="1" x14ac:dyDescent="0.3">
      <c r="A38" s="378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162</v>
      </c>
      <c r="B39" s="19">
        <v>269839.78000000003</v>
      </c>
      <c r="C39" s="147">
        <v>264146.43999999983</v>
      </c>
      <c r="D39" s="247">
        <f>B39/$B$62</f>
        <v>0.21262888144454309</v>
      </c>
      <c r="E39" s="246">
        <f>C39/$C$62</f>
        <v>0.20767409644944279</v>
      </c>
      <c r="F39" s="52">
        <f>(C39-B39)/B39</f>
        <v>-2.109896472640246E-2</v>
      </c>
      <c r="H39" s="39">
        <v>83576.890000000029</v>
      </c>
      <c r="I39" s="147">
        <v>83478.51599999996</v>
      </c>
      <c r="J39" s="250">
        <f>H39/$H$62</f>
        <v>0.24806438174505413</v>
      </c>
      <c r="K39" s="246">
        <f>I39/$I$62</f>
        <v>0.24785109974197511</v>
      </c>
      <c r="L39" s="52">
        <f>(I39-H39)/H39</f>
        <v>-1.1770478657445722E-3</v>
      </c>
      <c r="N39" s="40">
        <f t="shared" ref="N39:N62" si="9">(H39/B39)*10</f>
        <v>3.0972783182672332</v>
      </c>
      <c r="O39" s="149">
        <f t="shared" ref="O39:O62" si="10">(I39/C39)*10</f>
        <v>3.1603119845188909</v>
      </c>
      <c r="P39" s="52">
        <f>(O39-N39)/N39</f>
        <v>2.0351308398698188E-2</v>
      </c>
    </row>
    <row r="40" spans="1:17" ht="20.100000000000001" customHeight="1" x14ac:dyDescent="0.25">
      <c r="A40" s="38" t="s">
        <v>168</v>
      </c>
      <c r="B40" s="19">
        <v>117137.75</v>
      </c>
      <c r="C40" s="140">
        <v>116171.47000000003</v>
      </c>
      <c r="D40" s="247">
        <f t="shared" ref="D40:D61" si="11">B40/$B$62</f>
        <v>9.2302435013216083E-2</v>
      </c>
      <c r="E40" s="215">
        <f t="shared" ref="E40:E61" si="12">C40/$C$62</f>
        <v>9.1334962021269617E-2</v>
      </c>
      <c r="F40" s="52">
        <f t="shared" ref="F40:F62" si="13">(C40-B40)/B40</f>
        <v>-8.2490913475798348E-3</v>
      </c>
      <c r="H40" s="19">
        <v>41361.320000000022</v>
      </c>
      <c r="I40" s="140">
        <v>41072.993000000046</v>
      </c>
      <c r="J40" s="247">
        <f t="shared" ref="J40:J62" si="14">H40/$H$62</f>
        <v>0.12276444210785235</v>
      </c>
      <c r="K40" s="215">
        <f t="shared" ref="K40:K62" si="15">I40/$I$62</f>
        <v>0.1219473820634816</v>
      </c>
      <c r="L40" s="52">
        <f t="shared" ref="L40:L62" si="16">(I40-H40)/H40</f>
        <v>-6.9709332294031123E-3</v>
      </c>
      <c r="N40" s="40">
        <f t="shared" si="9"/>
        <v>3.5309983331590389</v>
      </c>
      <c r="O40" s="143">
        <f t="shared" si="10"/>
        <v>3.5355490465946615</v>
      </c>
      <c r="P40" s="52">
        <f t="shared" ref="P40:P62" si="17">(O40-N40)/N40</f>
        <v>1.2887894601613411E-3</v>
      </c>
    </row>
    <row r="41" spans="1:17" ht="20.100000000000001" customHeight="1" x14ac:dyDescent="0.25">
      <c r="A41" s="38" t="s">
        <v>169</v>
      </c>
      <c r="B41" s="19">
        <v>171917.75</v>
      </c>
      <c r="C41" s="140">
        <v>166558.59999999986</v>
      </c>
      <c r="D41" s="247">
        <f t="shared" si="11"/>
        <v>0.13546808733301885</v>
      </c>
      <c r="E41" s="215">
        <f t="shared" si="12"/>
        <v>0.13094973667214352</v>
      </c>
      <c r="F41" s="52">
        <f t="shared" si="13"/>
        <v>-3.1172755576431985E-2</v>
      </c>
      <c r="H41" s="19">
        <v>38518.801999999981</v>
      </c>
      <c r="I41" s="140">
        <v>37758.661999999975</v>
      </c>
      <c r="J41" s="247">
        <f t="shared" si="14"/>
        <v>0.11432757073983187</v>
      </c>
      <c r="K41" s="215">
        <f t="shared" si="15"/>
        <v>0.11210699890119662</v>
      </c>
      <c r="L41" s="52">
        <f t="shared" si="16"/>
        <v>-1.9734258609600763E-2</v>
      </c>
      <c r="N41" s="40">
        <f t="shared" si="9"/>
        <v>2.2405366519745624</v>
      </c>
      <c r="O41" s="143">
        <f t="shared" si="10"/>
        <v>2.2669896360800346</v>
      </c>
      <c r="P41" s="52">
        <f t="shared" si="17"/>
        <v>1.1806539331619233E-2</v>
      </c>
    </row>
    <row r="42" spans="1:17" ht="20.100000000000001" customHeight="1" x14ac:dyDescent="0.25">
      <c r="A42" s="38" t="s">
        <v>170</v>
      </c>
      <c r="B42" s="19">
        <v>83382.349999999919</v>
      </c>
      <c r="C42" s="140">
        <v>86099.26</v>
      </c>
      <c r="D42" s="247">
        <f t="shared" si="11"/>
        <v>6.570378842110447E-2</v>
      </c>
      <c r="E42" s="215">
        <f t="shared" si="12"/>
        <v>6.7691944004491078E-2</v>
      </c>
      <c r="F42" s="52">
        <f t="shared" si="13"/>
        <v>3.2583754235759474E-2</v>
      </c>
      <c r="H42" s="19">
        <v>31497.931000000008</v>
      </c>
      <c r="I42" s="140">
        <v>31301.903000000002</v>
      </c>
      <c r="J42" s="247">
        <f t="shared" si="14"/>
        <v>9.348893910461821E-2</v>
      </c>
      <c r="K42" s="215">
        <f t="shared" si="15"/>
        <v>9.2936619555702621E-2</v>
      </c>
      <c r="L42" s="52">
        <f t="shared" si="16"/>
        <v>-6.2235198877032801E-3</v>
      </c>
      <c r="N42" s="40">
        <f t="shared" si="9"/>
        <v>3.7775297769851819</v>
      </c>
      <c r="O42" s="143">
        <f t="shared" si="10"/>
        <v>3.6355600501096061</v>
      </c>
      <c r="P42" s="52">
        <f t="shared" si="17"/>
        <v>-3.7582689020887274E-2</v>
      </c>
    </row>
    <row r="43" spans="1:17" ht="20.100000000000001" customHeight="1" x14ac:dyDescent="0.25">
      <c r="A43" s="38" t="s">
        <v>171</v>
      </c>
      <c r="B43" s="19">
        <v>136343.65999999995</v>
      </c>
      <c r="C43" s="140">
        <v>129759.78</v>
      </c>
      <c r="D43" s="247">
        <f t="shared" si="11"/>
        <v>0.10743634581178163</v>
      </c>
      <c r="E43" s="215">
        <f t="shared" si="12"/>
        <v>0.10201820273246347</v>
      </c>
      <c r="F43" s="52">
        <f t="shared" si="13"/>
        <v>-4.8288860662827657E-2</v>
      </c>
      <c r="H43" s="19">
        <v>31693.075000000001</v>
      </c>
      <c r="I43" s="140">
        <v>30893.806</v>
      </c>
      <c r="J43" s="247">
        <f t="shared" si="14"/>
        <v>9.4068145577977713E-2</v>
      </c>
      <c r="K43" s="215">
        <f t="shared" si="15"/>
        <v>9.1724963011024688E-2</v>
      </c>
      <c r="L43" s="52">
        <f t="shared" si="16"/>
        <v>-2.5219042330225143E-2</v>
      </c>
      <c r="N43" s="40">
        <f t="shared" si="9"/>
        <v>2.3244993569924715</v>
      </c>
      <c r="O43" s="143">
        <f t="shared" si="10"/>
        <v>2.3808460526058228</v>
      </c>
      <c r="P43" s="52">
        <f t="shared" si="17"/>
        <v>2.4240357582311807E-2</v>
      </c>
    </row>
    <row r="44" spans="1:17" ht="20.100000000000001" customHeight="1" x14ac:dyDescent="0.25">
      <c r="A44" s="38" t="s">
        <v>173</v>
      </c>
      <c r="B44" s="19">
        <v>203561.09000000003</v>
      </c>
      <c r="C44" s="140">
        <v>227399.59999999998</v>
      </c>
      <c r="D44" s="247">
        <f t="shared" si="11"/>
        <v>0.16040246872544875</v>
      </c>
      <c r="E44" s="215">
        <f t="shared" si="12"/>
        <v>0.17878342961186508</v>
      </c>
      <c r="F44" s="52">
        <f t="shared" si="13"/>
        <v>0.1171074000438883</v>
      </c>
      <c r="H44" s="19">
        <v>23295.963000000011</v>
      </c>
      <c r="I44" s="140">
        <v>28088.087000000007</v>
      </c>
      <c r="J44" s="247">
        <f t="shared" si="14"/>
        <v>6.9144696084655191E-2</v>
      </c>
      <c r="K44" s="215">
        <f t="shared" si="15"/>
        <v>8.3394669505124877E-2</v>
      </c>
      <c r="L44" s="52">
        <f t="shared" si="16"/>
        <v>0.20570619896674774</v>
      </c>
      <c r="N44" s="40">
        <f t="shared" si="9"/>
        <v>1.1444212152725262</v>
      </c>
      <c r="O44" s="143">
        <f t="shared" si="10"/>
        <v>1.2351862976012276</v>
      </c>
      <c r="P44" s="52">
        <f t="shared" si="17"/>
        <v>7.9310905038654927E-2</v>
      </c>
    </row>
    <row r="45" spans="1:17" ht="20.100000000000001" customHeight="1" x14ac:dyDescent="0.25">
      <c r="A45" s="38" t="s">
        <v>175</v>
      </c>
      <c r="B45" s="19">
        <v>80483.730000000025</v>
      </c>
      <c r="C45" s="140">
        <v>75550.059999999969</v>
      </c>
      <c r="D45" s="247">
        <f t="shared" si="11"/>
        <v>6.3419728123053687E-2</v>
      </c>
      <c r="E45" s="215">
        <f t="shared" si="12"/>
        <v>5.9398076488182822E-2</v>
      </c>
      <c r="F45" s="52">
        <f t="shared" si="13"/>
        <v>-6.1300215583945411E-2</v>
      </c>
      <c r="H45" s="19">
        <v>19750.494999999999</v>
      </c>
      <c r="I45" s="140">
        <v>18640.626000000004</v>
      </c>
      <c r="J45" s="247">
        <f t="shared" si="14"/>
        <v>5.8621400381538256E-2</v>
      </c>
      <c r="K45" s="215">
        <f t="shared" si="15"/>
        <v>5.534477462415429E-2</v>
      </c>
      <c r="L45" s="52">
        <f t="shared" si="16"/>
        <v>-5.6194490315305781E-2</v>
      </c>
      <c r="N45" s="40">
        <f t="shared" si="9"/>
        <v>2.4539736167794404</v>
      </c>
      <c r="O45" s="143">
        <f t="shared" si="10"/>
        <v>2.4673211377992303</v>
      </c>
      <c r="P45" s="52">
        <f t="shared" si="17"/>
        <v>5.4391460969768169E-3</v>
      </c>
    </row>
    <row r="46" spans="1:17" ht="20.100000000000001" customHeight="1" x14ac:dyDescent="0.25">
      <c r="A46" s="38" t="s">
        <v>176</v>
      </c>
      <c r="B46" s="19">
        <v>42762.940000000024</v>
      </c>
      <c r="C46" s="140">
        <v>41546.73000000001</v>
      </c>
      <c r="D46" s="247">
        <f t="shared" si="11"/>
        <v>3.3696425706691999E-2</v>
      </c>
      <c r="E46" s="215">
        <f t="shared" si="12"/>
        <v>3.2664379702330902E-2</v>
      </c>
      <c r="F46" s="52">
        <f t="shared" si="13"/>
        <v>-2.8440747993473157E-2</v>
      </c>
      <c r="H46" s="19">
        <v>19806.123</v>
      </c>
      <c r="I46" s="140">
        <v>17836.652000000013</v>
      </c>
      <c r="J46" s="247">
        <f t="shared" si="14"/>
        <v>5.8786509724895186E-2</v>
      </c>
      <c r="K46" s="215">
        <f t="shared" si="15"/>
        <v>5.2957743210419614E-2</v>
      </c>
      <c r="L46" s="52">
        <f t="shared" si="16"/>
        <v>-9.9437482035226524E-2</v>
      </c>
      <c r="N46" s="40">
        <f t="shared" si="9"/>
        <v>4.6316092859845437</v>
      </c>
      <c r="O46" s="143">
        <f t="shared" si="10"/>
        <v>4.2931542386127646</v>
      </c>
      <c r="P46" s="52">
        <f t="shared" si="17"/>
        <v>-7.3075042922113309E-2</v>
      </c>
    </row>
    <row r="47" spans="1:17" ht="20.100000000000001" customHeight="1" x14ac:dyDescent="0.25">
      <c r="A47" s="38" t="s">
        <v>179</v>
      </c>
      <c r="B47" s="19">
        <v>35961.969999999987</v>
      </c>
      <c r="C47" s="140">
        <v>36201.39</v>
      </c>
      <c r="D47" s="247">
        <f t="shared" si="11"/>
        <v>2.8337383967783444E-2</v>
      </c>
      <c r="E47" s="215">
        <f t="shared" si="12"/>
        <v>2.8461829576290707E-2</v>
      </c>
      <c r="F47" s="52">
        <f t="shared" si="13"/>
        <v>6.657588558135522E-3</v>
      </c>
      <c r="H47" s="19">
        <v>8952.8249999999989</v>
      </c>
      <c r="I47" s="140">
        <v>8785.2139999999981</v>
      </c>
      <c r="J47" s="247">
        <f t="shared" si="14"/>
        <v>2.6572860015450003E-2</v>
      </c>
      <c r="K47" s="215">
        <f t="shared" si="15"/>
        <v>2.6083656678427259E-2</v>
      </c>
      <c r="L47" s="52">
        <f t="shared" si="16"/>
        <v>-1.8721576709027687E-2</v>
      </c>
      <c r="N47" s="40">
        <f t="shared" si="9"/>
        <v>2.4895257406643747</v>
      </c>
      <c r="O47" s="143">
        <f t="shared" si="10"/>
        <v>2.4267615138534731</v>
      </c>
      <c r="P47" s="52">
        <f t="shared" si="17"/>
        <v>-2.5211318680381227E-2</v>
      </c>
    </row>
    <row r="48" spans="1:17" ht="20.100000000000001" customHeight="1" x14ac:dyDescent="0.25">
      <c r="A48" s="38" t="s">
        <v>180</v>
      </c>
      <c r="B48" s="19">
        <v>41389.189999999988</v>
      </c>
      <c r="C48" s="140">
        <v>38555.779999999992</v>
      </c>
      <c r="D48" s="247">
        <f t="shared" si="11"/>
        <v>3.2613935475324152E-2</v>
      </c>
      <c r="E48" s="215">
        <f t="shared" si="12"/>
        <v>3.0312870294233386E-2</v>
      </c>
      <c r="F48" s="52">
        <f t="shared" si="13"/>
        <v>-6.8457730146446377E-2</v>
      </c>
      <c r="H48" s="19">
        <v>9541.82</v>
      </c>
      <c r="I48" s="140">
        <v>8741.3159999999971</v>
      </c>
      <c r="J48" s="247">
        <f t="shared" si="14"/>
        <v>2.8321054767921988E-2</v>
      </c>
      <c r="K48" s="215">
        <f t="shared" si="15"/>
        <v>2.5953321736003586E-2</v>
      </c>
      <c r="L48" s="52">
        <f t="shared" si="16"/>
        <v>-8.3894267550635268E-2</v>
      </c>
      <c r="N48" s="40">
        <f t="shared" si="9"/>
        <v>2.3053894024019321</v>
      </c>
      <c r="O48" s="143">
        <f t="shared" si="10"/>
        <v>2.2671869172404238</v>
      </c>
      <c r="P48" s="52">
        <f t="shared" si="17"/>
        <v>-1.6570946809118702E-2</v>
      </c>
    </row>
    <row r="49" spans="1:16" ht="20.100000000000001" customHeight="1" x14ac:dyDescent="0.25">
      <c r="A49" s="38" t="s">
        <v>181</v>
      </c>
      <c r="B49" s="19">
        <v>20532.499999999996</v>
      </c>
      <c r="C49" s="140">
        <v>19997.71</v>
      </c>
      <c r="D49" s="247">
        <f t="shared" si="11"/>
        <v>1.6179239800225453E-2</v>
      </c>
      <c r="E49" s="215">
        <f t="shared" si="12"/>
        <v>1.5722363531789373E-2</v>
      </c>
      <c r="F49" s="52">
        <f t="shared" si="13"/>
        <v>-2.6046024595153892E-2</v>
      </c>
      <c r="H49" s="19">
        <v>7494.6300000000028</v>
      </c>
      <c r="I49" s="140">
        <v>7514.1920000000027</v>
      </c>
      <c r="J49" s="247">
        <f t="shared" si="14"/>
        <v>2.2244794671803833E-2</v>
      </c>
      <c r="K49" s="215">
        <f t="shared" si="15"/>
        <v>2.2309940810068461E-2</v>
      </c>
      <c r="L49" s="52">
        <f t="shared" si="16"/>
        <v>2.6101355237016224E-3</v>
      </c>
      <c r="N49" s="40">
        <f t="shared" si="9"/>
        <v>3.6501302812614167</v>
      </c>
      <c r="O49" s="143">
        <f t="shared" si="10"/>
        <v>3.75752623675411</v>
      </c>
      <c r="P49" s="52">
        <f t="shared" si="17"/>
        <v>2.9422499258185186E-2</v>
      </c>
    </row>
    <row r="50" spans="1:16" ht="20.100000000000001" customHeight="1" x14ac:dyDescent="0.25">
      <c r="A50" s="38" t="s">
        <v>184</v>
      </c>
      <c r="B50" s="19">
        <v>17301.160000000003</v>
      </c>
      <c r="C50" s="140">
        <v>15056.430000000006</v>
      </c>
      <c r="D50" s="247">
        <f t="shared" si="11"/>
        <v>1.3633002141096733E-2</v>
      </c>
      <c r="E50" s="215">
        <f t="shared" si="12"/>
        <v>1.1837488690001983E-2</v>
      </c>
      <c r="F50" s="52">
        <f t="shared" si="13"/>
        <v>-0.1297444795609079</v>
      </c>
      <c r="H50" s="19">
        <v>6330.9889999999996</v>
      </c>
      <c r="I50" s="140">
        <v>5711.6869999999972</v>
      </c>
      <c r="J50" s="247">
        <f t="shared" si="14"/>
        <v>1.8790994401918257E-2</v>
      </c>
      <c r="K50" s="215">
        <f t="shared" si="15"/>
        <v>1.6958230358718195E-2</v>
      </c>
      <c r="L50" s="52">
        <f t="shared" si="16"/>
        <v>-9.7820735433279446E-2</v>
      </c>
      <c r="N50" s="40">
        <f t="shared" si="9"/>
        <v>3.6592858513533191</v>
      </c>
      <c r="O50" s="143">
        <f t="shared" si="10"/>
        <v>3.7935201106769636</v>
      </c>
      <c r="P50" s="52">
        <f t="shared" si="17"/>
        <v>3.6683184855318275E-2</v>
      </c>
    </row>
    <row r="51" spans="1:16" ht="20.100000000000001" customHeight="1" x14ac:dyDescent="0.25">
      <c r="A51" s="38" t="s">
        <v>187</v>
      </c>
      <c r="B51" s="19">
        <v>10865.140000000005</v>
      </c>
      <c r="C51" s="140">
        <v>15788.810000000001</v>
      </c>
      <c r="D51" s="247">
        <f t="shared" si="11"/>
        <v>8.5615344221610466E-3</v>
      </c>
      <c r="E51" s="215">
        <f t="shared" si="12"/>
        <v>1.2413291849634352E-2</v>
      </c>
      <c r="F51" s="52">
        <f t="shared" si="13"/>
        <v>0.45316213136692157</v>
      </c>
      <c r="H51" s="19">
        <v>2644.1460000000006</v>
      </c>
      <c r="I51" s="140">
        <v>4129.8860000000004</v>
      </c>
      <c r="J51" s="247">
        <f t="shared" si="14"/>
        <v>7.8480838750240398E-3</v>
      </c>
      <c r="K51" s="215">
        <f t="shared" si="15"/>
        <v>1.2261799034723943E-2</v>
      </c>
      <c r="L51" s="52">
        <f t="shared" si="16"/>
        <v>0.56189786796946894</v>
      </c>
      <c r="N51" s="40">
        <f t="shared" si="9"/>
        <v>2.4336050893039567</v>
      </c>
      <c r="O51" s="143">
        <f t="shared" si="10"/>
        <v>2.6157044134421787</v>
      </c>
      <c r="P51" s="52">
        <f t="shared" si="17"/>
        <v>7.4826981969496484E-2</v>
      </c>
    </row>
    <row r="52" spans="1:16" ht="20.100000000000001" customHeight="1" x14ac:dyDescent="0.25">
      <c r="A52" s="38" t="s">
        <v>188</v>
      </c>
      <c r="B52" s="19">
        <v>9014.9200000000037</v>
      </c>
      <c r="C52" s="140">
        <v>11783.770000000004</v>
      </c>
      <c r="D52" s="247">
        <f t="shared" si="11"/>
        <v>7.1035944215194699E-3</v>
      </c>
      <c r="E52" s="215">
        <f t="shared" si="12"/>
        <v>9.2644965706070205E-3</v>
      </c>
      <c r="F52" s="52">
        <f t="shared" si="13"/>
        <v>0.30714082875943427</v>
      </c>
      <c r="H52" s="19">
        <v>2889.7990000000004</v>
      </c>
      <c r="I52" s="140">
        <v>3835.7720000000008</v>
      </c>
      <c r="J52" s="247">
        <f t="shared" si="14"/>
        <v>8.577205999199965E-3</v>
      </c>
      <c r="K52" s="215">
        <f t="shared" si="15"/>
        <v>1.1388562639990822E-2</v>
      </c>
      <c r="L52" s="52">
        <f t="shared" si="16"/>
        <v>0.32734906476194375</v>
      </c>
      <c r="N52" s="40">
        <f t="shared" ref="N52" si="18">(H52/B52)*10</f>
        <v>3.2055736490174058</v>
      </c>
      <c r="O52" s="143">
        <f t="shared" ref="O52" si="19">(I52/C52)*10</f>
        <v>3.2551314222867549</v>
      </c>
      <c r="P52" s="52">
        <f t="shared" ref="P52" si="20">(O52-N52)/N52</f>
        <v>1.5459876669668736E-2</v>
      </c>
    </row>
    <row r="53" spans="1:16" ht="20.100000000000001" customHeight="1" x14ac:dyDescent="0.25">
      <c r="A53" s="38" t="s">
        <v>189</v>
      </c>
      <c r="B53" s="19">
        <v>3853.9300000000003</v>
      </c>
      <c r="C53" s="140">
        <v>4339.96</v>
      </c>
      <c r="D53" s="247">
        <f t="shared" si="11"/>
        <v>3.0368273538674243E-3</v>
      </c>
      <c r="E53" s="215">
        <f t="shared" si="12"/>
        <v>3.4121121285099446E-3</v>
      </c>
      <c r="F53" s="52">
        <f t="shared" si="13"/>
        <v>0.1261128250902325</v>
      </c>
      <c r="H53" s="19">
        <v>1829.2829999999997</v>
      </c>
      <c r="I53" s="140">
        <v>2084.3840000000005</v>
      </c>
      <c r="J53" s="247">
        <f t="shared" si="14"/>
        <v>5.4294908129715958E-3</v>
      </c>
      <c r="K53" s="215">
        <f t="shared" si="15"/>
        <v>6.1886206348538515E-3</v>
      </c>
      <c r="L53" s="52">
        <f t="shared" si="16"/>
        <v>0.13945409212243312</v>
      </c>
      <c r="N53" s="40">
        <f t="shared" si="9"/>
        <v>4.7465392469505137</v>
      </c>
      <c r="O53" s="143">
        <f t="shared" si="10"/>
        <v>4.8027723757822667</v>
      </c>
      <c r="P53" s="52">
        <f t="shared" si="17"/>
        <v>1.1847185055486658E-2</v>
      </c>
    </row>
    <row r="54" spans="1:16" ht="20.100000000000001" customHeight="1" x14ac:dyDescent="0.25">
      <c r="A54" s="38" t="s">
        <v>190</v>
      </c>
      <c r="B54" s="19">
        <v>6048.8200000000006</v>
      </c>
      <c r="C54" s="140">
        <v>7811.9400000000005</v>
      </c>
      <c r="D54" s="247">
        <f t="shared" si="11"/>
        <v>4.7663611001290511E-3</v>
      </c>
      <c r="E54" s="215">
        <f t="shared" si="12"/>
        <v>6.1418112658162697E-3</v>
      </c>
      <c r="F54" s="52">
        <f t="shared" si="13"/>
        <v>0.29148164435377472</v>
      </c>
      <c r="H54" s="19">
        <v>1194.5929999999998</v>
      </c>
      <c r="I54" s="140">
        <v>1513.7769999999994</v>
      </c>
      <c r="J54" s="247">
        <f t="shared" si="14"/>
        <v>3.5456688324005513E-3</v>
      </c>
      <c r="K54" s="215">
        <f t="shared" si="15"/>
        <v>4.4944653090635668E-3</v>
      </c>
      <c r="L54" s="52">
        <f t="shared" si="16"/>
        <v>0.26719058290145642</v>
      </c>
      <c r="N54" s="40">
        <f t="shared" ref="N54" si="21">(H54/B54)*10</f>
        <v>1.974919075125396</v>
      </c>
      <c r="O54" s="143">
        <f t="shared" ref="O54" si="22">(I54/C54)*10</f>
        <v>1.9377734596015834</v>
      </c>
      <c r="P54" s="52">
        <f t="shared" ref="P54" si="23">(O54-N54)/N54</f>
        <v>-1.8808677272740423E-2</v>
      </c>
    </row>
    <row r="55" spans="1:16" ht="20.100000000000001" customHeight="1" x14ac:dyDescent="0.25">
      <c r="A55" s="38" t="s">
        <v>191</v>
      </c>
      <c r="B55" s="19">
        <v>5150.8700000000026</v>
      </c>
      <c r="C55" s="140">
        <v>4887.8600000000033</v>
      </c>
      <c r="D55" s="247">
        <f t="shared" si="11"/>
        <v>4.0587926901150531E-3</v>
      </c>
      <c r="E55" s="215">
        <f t="shared" si="12"/>
        <v>3.8428755998807891E-3</v>
      </c>
      <c r="F55" s="52">
        <f t="shared" si="13"/>
        <v>-5.1061277026987512E-2</v>
      </c>
      <c r="H55" s="19">
        <v>1590.9939999999999</v>
      </c>
      <c r="I55" s="140">
        <v>1363.7220000000011</v>
      </c>
      <c r="J55" s="247">
        <f t="shared" si="14"/>
        <v>4.7222257608543526E-3</v>
      </c>
      <c r="K55" s="215">
        <f t="shared" si="15"/>
        <v>4.0489459281035402E-3</v>
      </c>
      <c r="L55" s="52">
        <f t="shared" si="16"/>
        <v>-0.14284906165579431</v>
      </c>
      <c r="N55" s="40">
        <f t="shared" ref="N55" si="24">(H55/B55)*10</f>
        <v>3.0887869427883041</v>
      </c>
      <c r="O55" s="143">
        <f t="shared" ref="O55" si="25">(I55/C55)*10</f>
        <v>2.790018535719109</v>
      </c>
      <c r="P55" s="52">
        <f t="shared" ref="P55" si="26">(O55-N55)/N55</f>
        <v>-9.6726777405854836E-2</v>
      </c>
    </row>
    <row r="56" spans="1:16" ht="20.100000000000001" customHeight="1" x14ac:dyDescent="0.25">
      <c r="A56" s="38" t="s">
        <v>192</v>
      </c>
      <c r="B56" s="19">
        <v>4866.24</v>
      </c>
      <c r="C56" s="140">
        <v>2797.190000000001</v>
      </c>
      <c r="D56" s="247">
        <f t="shared" si="11"/>
        <v>3.8345093819773099E-3</v>
      </c>
      <c r="E56" s="215">
        <f t="shared" si="12"/>
        <v>2.1991737077638354E-3</v>
      </c>
      <c r="F56" s="52">
        <f t="shared" si="13"/>
        <v>-0.4251845367265073</v>
      </c>
      <c r="H56" s="19">
        <v>1857.8020000000001</v>
      </c>
      <c r="I56" s="140">
        <v>1315.3229999999992</v>
      </c>
      <c r="J56" s="247">
        <f t="shared" si="14"/>
        <v>5.5141379935856067E-3</v>
      </c>
      <c r="K56" s="215">
        <f t="shared" si="15"/>
        <v>3.9052473341274286E-3</v>
      </c>
      <c r="L56" s="52">
        <f t="shared" si="16"/>
        <v>-0.29200043922872349</v>
      </c>
      <c r="N56" s="40">
        <f t="shared" ref="N56" si="27">(H56/B56)*10</f>
        <v>3.8177360754915499</v>
      </c>
      <c r="O56" s="143">
        <f t="shared" ref="O56" si="28">(I56/C56)*10</f>
        <v>4.7023012380281592</v>
      </c>
      <c r="P56" s="52">
        <f t="shared" ref="P56" si="29">(O56-N56)/N56</f>
        <v>0.23169887730458627</v>
      </c>
    </row>
    <row r="57" spans="1:16" ht="20.100000000000001" customHeight="1" x14ac:dyDescent="0.25">
      <c r="A57" s="38" t="s">
        <v>193</v>
      </c>
      <c r="B57" s="19">
        <v>4830.5</v>
      </c>
      <c r="C57" s="140">
        <v>3369.1000000000004</v>
      </c>
      <c r="D57" s="247">
        <f t="shared" si="11"/>
        <v>3.8063469063674203E-3</v>
      </c>
      <c r="E57" s="215">
        <f t="shared" si="12"/>
        <v>2.648814037954925E-3</v>
      </c>
      <c r="F57" s="52">
        <f t="shared" si="13"/>
        <v>-0.30253596936134969</v>
      </c>
      <c r="H57" s="19">
        <v>1356.0359999999998</v>
      </c>
      <c r="I57" s="140">
        <v>1082.4819999999997</v>
      </c>
      <c r="J57" s="247">
        <f t="shared" si="14"/>
        <v>4.0248474424453467E-3</v>
      </c>
      <c r="K57" s="215">
        <f t="shared" si="15"/>
        <v>3.2139329615166225E-3</v>
      </c>
      <c r="L57" s="52">
        <f t="shared" ref="L57:L58" si="30">(I57-H57)/H57</f>
        <v>-0.20173063252008067</v>
      </c>
      <c r="N57" s="40">
        <f t="shared" ref="N57:N58" si="31">(H57/B57)*10</f>
        <v>2.8072373460304312</v>
      </c>
      <c r="O57" s="143">
        <f t="shared" ref="O57:O58" si="32">(I57/C57)*10</f>
        <v>3.2129708230684741</v>
      </c>
      <c r="P57" s="52">
        <f t="shared" ref="P57:P58" si="33">(O57-N57)/N57</f>
        <v>0.14453123374543647</v>
      </c>
    </row>
    <row r="58" spans="1:16" ht="20.100000000000001" customHeight="1" x14ac:dyDescent="0.25">
      <c r="A58" s="38" t="s">
        <v>194</v>
      </c>
      <c r="B58" s="19">
        <v>1279.82</v>
      </c>
      <c r="C58" s="140">
        <v>1424.8700000000001</v>
      </c>
      <c r="D58" s="247">
        <f t="shared" si="11"/>
        <v>1.008475084920226E-3</v>
      </c>
      <c r="E58" s="215">
        <f t="shared" si="12"/>
        <v>1.12024447426934E-3</v>
      </c>
      <c r="F58" s="52">
        <f t="shared" si="13"/>
        <v>0.11333625041021408</v>
      </c>
      <c r="H58" s="19">
        <v>448.16499999999996</v>
      </c>
      <c r="I58" s="140">
        <v>431.31299999999987</v>
      </c>
      <c r="J58" s="247">
        <f t="shared" si="14"/>
        <v>1.3301975419852561E-3</v>
      </c>
      <c r="K58" s="215">
        <f t="shared" si="15"/>
        <v>1.2805857902769922E-3</v>
      </c>
      <c r="L58" s="52">
        <f t="shared" si="30"/>
        <v>-3.7602222395769616E-2</v>
      </c>
      <c r="N58" s="40">
        <f t="shared" si="31"/>
        <v>3.5017815005235109</v>
      </c>
      <c r="O58" s="143">
        <f t="shared" si="32"/>
        <v>3.0270340452111411</v>
      </c>
      <c r="P58" s="52">
        <f t="shared" si="33"/>
        <v>-0.1355731233491855</v>
      </c>
    </row>
    <row r="59" spans="1:16" ht="20.100000000000001" customHeight="1" x14ac:dyDescent="0.25">
      <c r="A59" s="38" t="s">
        <v>195</v>
      </c>
      <c r="B59" s="19">
        <v>961.99</v>
      </c>
      <c r="C59" s="140">
        <v>747.94999999999982</v>
      </c>
      <c r="D59" s="247">
        <f t="shared" si="11"/>
        <v>7.5803077537654382E-4</v>
      </c>
      <c r="E59" s="215">
        <f t="shared" si="12"/>
        <v>5.8804442126632794E-4</v>
      </c>
      <c r="F59" s="52">
        <f t="shared" si="13"/>
        <v>-0.22249711535462965</v>
      </c>
      <c r="H59" s="19">
        <v>377.92099999999994</v>
      </c>
      <c r="I59" s="140">
        <v>312.45</v>
      </c>
      <c r="J59" s="247">
        <f t="shared" si="14"/>
        <v>1.1217064814624301E-3</v>
      </c>
      <c r="K59" s="215">
        <f t="shared" si="15"/>
        <v>9.2767672240819609E-4</v>
      </c>
      <c r="L59" s="52">
        <f t="shared" si="16"/>
        <v>-0.17323990992826532</v>
      </c>
      <c r="N59" s="40">
        <f t="shared" si="9"/>
        <v>3.9285335606399228</v>
      </c>
      <c r="O59" s="143">
        <f t="shared" si="10"/>
        <v>4.1774182766227694</v>
      </c>
      <c r="P59" s="52">
        <f t="shared" si="17"/>
        <v>6.3353083826603637E-2</v>
      </c>
    </row>
    <row r="60" spans="1:16" ht="20.100000000000001" customHeight="1" x14ac:dyDescent="0.25">
      <c r="A60" s="38" t="s">
        <v>196</v>
      </c>
      <c r="B60" s="19">
        <v>650.2700000000001</v>
      </c>
      <c r="C60" s="140">
        <v>648.41999999999996</v>
      </c>
      <c r="D60" s="247">
        <f t="shared" si="11"/>
        <v>5.1240103566991884E-4</v>
      </c>
      <c r="E60" s="215">
        <f t="shared" si="12"/>
        <v>5.0979311937631182E-4</v>
      </c>
      <c r="F60" s="52">
        <f t="shared" si="13"/>
        <v>-2.8449720885172871E-3</v>
      </c>
      <c r="H60" s="19">
        <v>347.19099999999986</v>
      </c>
      <c r="I60" s="140">
        <v>308.03100000000006</v>
      </c>
      <c r="J60" s="247">
        <f t="shared" si="14"/>
        <v>1.03049683665481E-3</v>
      </c>
      <c r="K60" s="215">
        <f t="shared" si="15"/>
        <v>9.1455653218153025E-4</v>
      </c>
      <c r="L60" s="52">
        <f t="shared" si="16"/>
        <v>-0.11279094216151862</v>
      </c>
      <c r="N60" s="40">
        <f t="shared" si="9"/>
        <v>5.3391821858612545</v>
      </c>
      <c r="O60" s="143">
        <f t="shared" si="10"/>
        <v>4.7504857962431766</v>
      </c>
      <c r="P60" s="52">
        <f t="shared" si="17"/>
        <v>-0.11025965571600294</v>
      </c>
    </row>
    <row r="61" spans="1:16" ht="20.100000000000001" customHeight="1" thickBot="1" x14ac:dyDescent="0.3">
      <c r="A61" s="8" t="s">
        <v>17</v>
      </c>
      <c r="B61" s="196">
        <f>B62-SUM(B39:B60)</f>
        <v>928.20000000018626</v>
      </c>
      <c r="C61" s="142">
        <f>C62-SUM(C39:C60)</f>
        <v>1284.6000000000931</v>
      </c>
      <c r="D61" s="247">
        <f t="shared" si="11"/>
        <v>7.3140486460841498E-4</v>
      </c>
      <c r="E61" s="215">
        <f t="shared" si="12"/>
        <v>1.0099630504161773E-3</v>
      </c>
      <c r="F61" s="52">
        <f t="shared" si="13"/>
        <v>0.38396897220408893</v>
      </c>
      <c r="H61" s="19">
        <f>H62-SUM(H39:H60)</f>
        <v>559.33100000000559</v>
      </c>
      <c r="I61" s="140">
        <f>I62-SUM(I39:I60)</f>
        <v>608.34700000000885</v>
      </c>
      <c r="J61" s="247">
        <f t="shared" si="14"/>
        <v>1.6601490998988382E-3</v>
      </c>
      <c r="K61" s="215">
        <f t="shared" si="15"/>
        <v>1.8062069164566077E-3</v>
      </c>
      <c r="L61" s="52">
        <f t="shared" si="16"/>
        <v>8.763326187892817E-2</v>
      </c>
      <c r="N61" s="40">
        <f t="shared" si="9"/>
        <v>6.0259750053856207</v>
      </c>
      <c r="O61" s="143">
        <f t="shared" si="10"/>
        <v>4.7356920442158241</v>
      </c>
      <c r="P61" s="52">
        <f t="shared" si="17"/>
        <v>-0.21412019797902024</v>
      </c>
    </row>
    <row r="62" spans="1:16" s="1" customFormat="1" ht="26.25" customHeight="1" thickBot="1" x14ac:dyDescent="0.3">
      <c r="A62" s="12" t="s">
        <v>18</v>
      </c>
      <c r="B62" s="17">
        <v>1269064.5699999998</v>
      </c>
      <c r="C62" s="145">
        <v>1271927.7199999997</v>
      </c>
      <c r="D62" s="253">
        <f>SUM(D39:D61)</f>
        <v>0.99999999999999989</v>
      </c>
      <c r="E62" s="254">
        <f>SUM(E39:E61)</f>
        <v>1</v>
      </c>
      <c r="F62" s="57">
        <f t="shared" si="13"/>
        <v>2.2561105775728237E-3</v>
      </c>
      <c r="H62" s="17">
        <v>336916.12400000013</v>
      </c>
      <c r="I62" s="145">
        <v>336809.141</v>
      </c>
      <c r="J62" s="253">
        <f t="shared" si="14"/>
        <v>1</v>
      </c>
      <c r="K62" s="254">
        <f t="shared" si="15"/>
        <v>1</v>
      </c>
      <c r="L62" s="57">
        <f t="shared" si="16"/>
        <v>-3.1753600489635165E-4</v>
      </c>
      <c r="N62" s="37">
        <f t="shared" si="9"/>
        <v>2.6548383113398257</v>
      </c>
      <c r="O62" s="150">
        <f t="shared" si="10"/>
        <v>2.6480210762290808</v>
      </c>
      <c r="P62" s="57">
        <f t="shared" si="17"/>
        <v>-2.5678532216541917E-3</v>
      </c>
    </row>
    <row r="64" spans="1:16" ht="15.75" thickBot="1" x14ac:dyDescent="0.3"/>
    <row r="65" spans="1:16" x14ac:dyDescent="0.25">
      <c r="A65" s="376" t="s">
        <v>15</v>
      </c>
      <c r="B65" s="364" t="s">
        <v>1</v>
      </c>
      <c r="C65" s="362"/>
      <c r="D65" s="364" t="s">
        <v>104</v>
      </c>
      <c r="E65" s="362"/>
      <c r="F65" s="130" t="s">
        <v>0</v>
      </c>
      <c r="H65" s="374" t="s">
        <v>19</v>
      </c>
      <c r="I65" s="375"/>
      <c r="J65" s="364" t="s">
        <v>104</v>
      </c>
      <c r="K65" s="365"/>
      <c r="L65" s="130" t="s">
        <v>0</v>
      </c>
      <c r="N65" s="372" t="s">
        <v>22</v>
      </c>
      <c r="O65" s="362"/>
      <c r="P65" s="130" t="s">
        <v>0</v>
      </c>
    </row>
    <row r="66" spans="1:16" x14ac:dyDescent="0.25">
      <c r="A66" s="377"/>
      <c r="B66" s="367" t="str">
        <f>B37</f>
        <v>jan-out</v>
      </c>
      <c r="C66" s="369"/>
      <c r="D66" s="367" t="str">
        <f>B66</f>
        <v>jan-out</v>
      </c>
      <c r="E66" s="369"/>
      <c r="F66" s="131" t="str">
        <f>F37</f>
        <v>2025 / 2024</v>
      </c>
      <c r="H66" s="370" t="str">
        <f>B66</f>
        <v>jan-out</v>
      </c>
      <c r="I66" s="369"/>
      <c r="J66" s="367" t="str">
        <f>B66</f>
        <v>jan-out</v>
      </c>
      <c r="K66" s="368"/>
      <c r="L66" s="131" t="str">
        <f>F66</f>
        <v>2025 / 2024</v>
      </c>
      <c r="N66" s="370" t="str">
        <f>B66</f>
        <v>jan-out</v>
      </c>
      <c r="O66" s="368"/>
      <c r="P66" s="131" t="str">
        <f>L66</f>
        <v>2025 / 2024</v>
      </c>
    </row>
    <row r="67" spans="1:16" ht="19.5" customHeight="1" thickBot="1" x14ac:dyDescent="0.3">
      <c r="A67" s="378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163</v>
      </c>
      <c r="B68" s="39">
        <v>200054.24999999994</v>
      </c>
      <c r="C68" s="147">
        <v>191422.00999999992</v>
      </c>
      <c r="D68" s="247">
        <f>B68/$B$96</f>
        <v>0.12590216931468765</v>
      </c>
      <c r="E68" s="246">
        <f>C68/$C$96</f>
        <v>0.11589220534902354</v>
      </c>
      <c r="F68" s="61">
        <f>(C68-B68)/B68</f>
        <v>-4.3149495699291676E-2</v>
      </c>
      <c r="H68" s="19">
        <v>86091.058999999965</v>
      </c>
      <c r="I68" s="147">
        <v>75857.795999999944</v>
      </c>
      <c r="J68" s="245">
        <f>H68/$H$96</f>
        <v>0.18388423252492672</v>
      </c>
      <c r="K68" s="246">
        <f>I68/$I$96</f>
        <v>0.16382206947324818</v>
      </c>
      <c r="L68" s="58">
        <f>(I68-H68)/H68</f>
        <v>-0.11886557232383475</v>
      </c>
      <c r="N68" s="41">
        <f t="shared" ref="N68:N96" si="34">(H68/B68)*10</f>
        <v>4.3033856566406357</v>
      </c>
      <c r="O68" s="149">
        <f t="shared" ref="O68:O96" si="35">(I68/C68)*10</f>
        <v>3.9628565179103474</v>
      </c>
      <c r="P68" s="61">
        <f>(O68-N68)/N68</f>
        <v>-7.9130518596401245E-2</v>
      </c>
    </row>
    <row r="69" spans="1:16" ht="20.100000000000001" customHeight="1" x14ac:dyDescent="0.25">
      <c r="A69" s="38" t="s">
        <v>164</v>
      </c>
      <c r="B69" s="19">
        <v>245036.03999999992</v>
      </c>
      <c r="C69" s="140">
        <v>239662.73999999982</v>
      </c>
      <c r="D69" s="247">
        <f t="shared" ref="D69:D95" si="36">B69/$B$96</f>
        <v>0.15421101524351807</v>
      </c>
      <c r="E69" s="215">
        <f t="shared" ref="E69:E95" si="37">C69/$C$96</f>
        <v>0.14509848412201726</v>
      </c>
      <c r="F69" s="52">
        <f t="shared" ref="F69:F96" si="38">(C69-B69)/B69</f>
        <v>-2.1928610991265231E-2</v>
      </c>
      <c r="H69" s="19">
        <v>73994.687999999966</v>
      </c>
      <c r="I69" s="140">
        <v>73463.314999999959</v>
      </c>
      <c r="J69" s="214">
        <f t="shared" ref="J69:J96" si="39">H69/$H$96</f>
        <v>0.15804726497558133</v>
      </c>
      <c r="K69" s="215">
        <f t="shared" ref="K69:K96" si="40">I69/$I$96</f>
        <v>0.15865096177675816</v>
      </c>
      <c r="L69" s="59">
        <f t="shared" ref="L69:L96" si="41">(I69-H69)/H69</f>
        <v>-7.1812317122008423E-3</v>
      </c>
      <c r="N69" s="40">
        <f t="shared" si="34"/>
        <v>3.0197471359723242</v>
      </c>
      <c r="O69" s="143">
        <f t="shared" si="35"/>
        <v>3.0652789415659698</v>
      </c>
      <c r="P69" s="52">
        <f t="shared" ref="P69:P96" si="42">(O69-N69)/N69</f>
        <v>1.5078019298786365E-2</v>
      </c>
    </row>
    <row r="70" spans="1:16" ht="20.100000000000001" customHeight="1" x14ac:dyDescent="0.25">
      <c r="A70" s="38" t="s">
        <v>165</v>
      </c>
      <c r="B70" s="19">
        <v>184320.94000000003</v>
      </c>
      <c r="C70" s="140">
        <v>183921.5400000001</v>
      </c>
      <c r="D70" s="247">
        <f t="shared" si="36"/>
        <v>0.11600056582713136</v>
      </c>
      <c r="E70" s="215">
        <f t="shared" si="37"/>
        <v>0.11135121233858461</v>
      </c>
      <c r="F70" s="52">
        <f t="shared" si="38"/>
        <v>-2.1668726298809888E-3</v>
      </c>
      <c r="H70" s="19">
        <v>67407.781000000017</v>
      </c>
      <c r="I70" s="140">
        <v>67811.425999999934</v>
      </c>
      <c r="J70" s="214">
        <f t="shared" si="39"/>
        <v>0.14397811130878696</v>
      </c>
      <c r="K70" s="215">
        <f t="shared" si="40"/>
        <v>0.14644517408931873</v>
      </c>
      <c r="L70" s="59">
        <f t="shared" si="41"/>
        <v>5.9881069219578174E-3</v>
      </c>
      <c r="N70" s="40">
        <f t="shared" si="34"/>
        <v>3.6570875235336802</v>
      </c>
      <c r="O70" s="143">
        <f t="shared" si="35"/>
        <v>3.6869757615122136</v>
      </c>
      <c r="P70" s="52">
        <f t="shared" si="42"/>
        <v>8.1726887273547641E-3</v>
      </c>
    </row>
    <row r="71" spans="1:16" ht="20.100000000000001" customHeight="1" x14ac:dyDescent="0.25">
      <c r="A71" s="38" t="s">
        <v>166</v>
      </c>
      <c r="B71" s="19">
        <v>305383.27000000014</v>
      </c>
      <c r="C71" s="140">
        <v>346213.95000000036</v>
      </c>
      <c r="D71" s="247">
        <f t="shared" si="36"/>
        <v>0.19218994930331648</v>
      </c>
      <c r="E71" s="215">
        <f t="shared" si="37"/>
        <v>0.20960754820251146</v>
      </c>
      <c r="F71" s="52">
        <f t="shared" si="38"/>
        <v>0.13370306762384268</v>
      </c>
      <c r="H71" s="19">
        <v>36514.963999999985</v>
      </c>
      <c r="I71" s="140">
        <v>45886.543000000005</v>
      </c>
      <c r="J71" s="214">
        <f t="shared" si="39"/>
        <v>7.7993303936653033E-2</v>
      </c>
      <c r="K71" s="215">
        <f t="shared" si="40"/>
        <v>9.9096320109711547E-2</v>
      </c>
      <c r="L71" s="59">
        <f t="shared" si="41"/>
        <v>0.25665036942115083</v>
      </c>
      <c r="N71" s="40">
        <f t="shared" si="34"/>
        <v>1.1957093785785964</v>
      </c>
      <c r="O71" s="143">
        <f t="shared" si="35"/>
        <v>1.3253811118818279</v>
      </c>
      <c r="P71" s="52">
        <f t="shared" si="42"/>
        <v>0.10844753384587422</v>
      </c>
    </row>
    <row r="72" spans="1:16" ht="20.100000000000001" customHeight="1" x14ac:dyDescent="0.25">
      <c r="A72" s="38" t="s">
        <v>167</v>
      </c>
      <c r="B72" s="19">
        <v>106618.29999999997</v>
      </c>
      <c r="C72" s="140">
        <v>110602.86000000002</v>
      </c>
      <c r="D72" s="247">
        <f t="shared" si="36"/>
        <v>6.7099175641827963E-2</v>
      </c>
      <c r="E72" s="215">
        <f t="shared" si="37"/>
        <v>6.6962045604417736E-2</v>
      </c>
      <c r="F72" s="52">
        <f t="shared" si="38"/>
        <v>3.7372195955103792E-2</v>
      </c>
      <c r="H72" s="19">
        <v>43717.012999999955</v>
      </c>
      <c r="I72" s="140">
        <v>44085.168000000049</v>
      </c>
      <c r="J72" s="214">
        <f t="shared" si="39"/>
        <v>9.337635611831932E-2</v>
      </c>
      <c r="K72" s="215">
        <f t="shared" si="40"/>
        <v>9.5206080794066714E-2</v>
      </c>
      <c r="L72" s="59">
        <f t="shared" si="41"/>
        <v>8.421321008370215E-3</v>
      </c>
      <c r="N72" s="40">
        <f t="shared" si="34"/>
        <v>4.1003292117769616</v>
      </c>
      <c r="O72" s="143">
        <f t="shared" si="35"/>
        <v>3.9858976521945308</v>
      </c>
      <c r="P72" s="52">
        <f t="shared" si="42"/>
        <v>-2.7907895603543387E-2</v>
      </c>
    </row>
    <row r="73" spans="1:16" ht="20.100000000000001" customHeight="1" x14ac:dyDescent="0.25">
      <c r="A73" s="38" t="s">
        <v>172</v>
      </c>
      <c r="B73" s="19">
        <v>109305.43999999999</v>
      </c>
      <c r="C73" s="140">
        <v>128811.13000000002</v>
      </c>
      <c r="D73" s="247">
        <f t="shared" si="36"/>
        <v>6.8790300700417181E-2</v>
      </c>
      <c r="E73" s="215">
        <f t="shared" si="37"/>
        <v>7.7985838353697032E-2</v>
      </c>
      <c r="F73" s="52">
        <f t="shared" si="38"/>
        <v>0.17845122804500888</v>
      </c>
      <c r="H73" s="19">
        <v>37453.42</v>
      </c>
      <c r="I73" s="140">
        <v>30528.784000000014</v>
      </c>
      <c r="J73" s="214">
        <f t="shared" si="39"/>
        <v>7.9997777610491982E-2</v>
      </c>
      <c r="K73" s="215">
        <f t="shared" si="40"/>
        <v>6.5929790174523314E-2</v>
      </c>
      <c r="L73" s="59">
        <f t="shared" si="41"/>
        <v>-0.18488661382591989</v>
      </c>
      <c r="N73" s="40">
        <f t="shared" si="34"/>
        <v>3.4264918562150246</v>
      </c>
      <c r="O73" s="143">
        <f t="shared" si="35"/>
        <v>2.3700424023917814</v>
      </c>
      <c r="P73" s="52">
        <f t="shared" si="42"/>
        <v>-0.3083180985552435</v>
      </c>
    </row>
    <row r="74" spans="1:16" ht="20.100000000000001" customHeight="1" x14ac:dyDescent="0.25">
      <c r="A74" s="38" t="s">
        <v>174</v>
      </c>
      <c r="B74" s="19">
        <v>70744.029999999984</v>
      </c>
      <c r="C74" s="140">
        <v>65959.97000000003</v>
      </c>
      <c r="D74" s="247">
        <f t="shared" si="36"/>
        <v>4.4522057607190767E-2</v>
      </c>
      <c r="E74" s="215">
        <f t="shared" si="37"/>
        <v>3.9933999167887951E-2</v>
      </c>
      <c r="F74" s="52">
        <f t="shared" si="38"/>
        <v>-6.7624928916262692E-2</v>
      </c>
      <c r="H74" s="19">
        <v>24999.494000000017</v>
      </c>
      <c r="I74" s="140">
        <v>24248.838000000003</v>
      </c>
      <c r="J74" s="214">
        <f t="shared" si="39"/>
        <v>5.3397098619747674E-2</v>
      </c>
      <c r="K74" s="215">
        <f t="shared" si="40"/>
        <v>5.2367654123269596E-2</v>
      </c>
      <c r="L74" s="59">
        <f t="shared" si="41"/>
        <v>-3.0026847743398848E-2</v>
      </c>
      <c r="N74" s="40">
        <f t="shared" si="34"/>
        <v>3.533795572573406</v>
      </c>
      <c r="O74" s="143">
        <f t="shared" si="35"/>
        <v>3.6762960929181734</v>
      </c>
      <c r="P74" s="52">
        <f t="shared" si="42"/>
        <v>4.0325060524368302E-2</v>
      </c>
    </row>
    <row r="75" spans="1:16" ht="20.100000000000001" customHeight="1" x14ac:dyDescent="0.25">
      <c r="A75" s="38" t="s">
        <v>177</v>
      </c>
      <c r="B75" s="19">
        <v>4468.5699999999979</v>
      </c>
      <c r="C75" s="140">
        <v>4566.72</v>
      </c>
      <c r="D75" s="247">
        <f t="shared" si="36"/>
        <v>2.812250460735194E-3</v>
      </c>
      <c r="E75" s="215">
        <f t="shared" si="37"/>
        <v>2.7648192180799534E-3</v>
      </c>
      <c r="F75" s="52">
        <f t="shared" si="38"/>
        <v>2.1964521088402422E-2</v>
      </c>
      <c r="H75" s="19">
        <v>11425.743</v>
      </c>
      <c r="I75" s="140">
        <v>12197.088</v>
      </c>
      <c r="J75" s="214">
        <f t="shared" si="39"/>
        <v>2.440455497918843E-2</v>
      </c>
      <c r="K75" s="215">
        <f t="shared" si="40"/>
        <v>2.634076262520629E-2</v>
      </c>
      <c r="L75" s="59">
        <f t="shared" si="41"/>
        <v>6.7509395231452288E-2</v>
      </c>
      <c r="N75" s="40">
        <f t="shared" si="34"/>
        <v>25.569126141024995</v>
      </c>
      <c r="O75" s="143">
        <f t="shared" si="35"/>
        <v>26.708639899096063</v>
      </c>
      <c r="P75" s="52">
        <f t="shared" si="42"/>
        <v>4.4566003225380006E-2</v>
      </c>
    </row>
    <row r="76" spans="1:16" ht="20.100000000000001" customHeight="1" x14ac:dyDescent="0.25">
      <c r="A76" s="38" t="s">
        <v>178</v>
      </c>
      <c r="B76" s="19">
        <v>31303.569999999974</v>
      </c>
      <c r="C76" s="140">
        <v>33046.729999999996</v>
      </c>
      <c r="D76" s="247">
        <f t="shared" si="36"/>
        <v>1.9700593065601828E-2</v>
      </c>
      <c r="E76" s="215">
        <f t="shared" si="37"/>
        <v>2.0007408862093432E-2</v>
      </c>
      <c r="F76" s="52">
        <f t="shared" si="38"/>
        <v>5.5685661411782203E-2</v>
      </c>
      <c r="H76" s="19">
        <v>10718.869999999997</v>
      </c>
      <c r="I76" s="140">
        <v>11901.550999999998</v>
      </c>
      <c r="J76" s="214">
        <f t="shared" si="39"/>
        <v>2.2894725728538914E-2</v>
      </c>
      <c r="K76" s="215">
        <f t="shared" si="40"/>
        <v>2.5702522582667805E-2</v>
      </c>
      <c r="L76" s="59">
        <f t="shared" si="41"/>
        <v>0.11033635075339106</v>
      </c>
      <c r="N76" s="40">
        <f t="shared" si="34"/>
        <v>3.4241685532991943</v>
      </c>
      <c r="O76" s="143">
        <f t="shared" si="35"/>
        <v>3.6014307618333188</v>
      </c>
      <c r="P76" s="52">
        <f t="shared" si="42"/>
        <v>5.1767956446925459E-2</v>
      </c>
    </row>
    <row r="77" spans="1:16" ht="20.100000000000001" customHeight="1" x14ac:dyDescent="0.25">
      <c r="A77" s="38" t="s">
        <v>182</v>
      </c>
      <c r="B77" s="19">
        <v>16950.749999999996</v>
      </c>
      <c r="C77" s="140">
        <v>17025.260000000009</v>
      </c>
      <c r="D77" s="247">
        <f t="shared" si="36"/>
        <v>1.0667787345237312E-2</v>
      </c>
      <c r="E77" s="215">
        <f t="shared" si="37"/>
        <v>1.0307565614009164E-2</v>
      </c>
      <c r="F77" s="52">
        <f t="shared" si="38"/>
        <v>4.3956757075653274E-3</v>
      </c>
      <c r="H77" s="19">
        <v>6507.8370000000023</v>
      </c>
      <c r="I77" s="140">
        <v>6779.7209999999986</v>
      </c>
      <c r="J77" s="214">
        <f t="shared" si="39"/>
        <v>1.3900265904991627E-2</v>
      </c>
      <c r="K77" s="215">
        <f t="shared" si="40"/>
        <v>1.4641447329569663E-2</v>
      </c>
      <c r="L77" s="59">
        <f t="shared" si="41"/>
        <v>4.177793635581166E-2</v>
      </c>
      <c r="N77" s="40">
        <f t="shared" si="34"/>
        <v>3.8392619795584286</v>
      </c>
      <c r="O77" s="143">
        <f t="shared" si="35"/>
        <v>3.9821541638717965</v>
      </c>
      <c r="P77" s="52">
        <f t="shared" si="42"/>
        <v>3.7218659490854178E-2</v>
      </c>
    </row>
    <row r="78" spans="1:16" ht="20.100000000000001" customHeight="1" x14ac:dyDescent="0.25">
      <c r="A78" s="38" t="s">
        <v>183</v>
      </c>
      <c r="B78" s="19">
        <v>77479.050000000017</v>
      </c>
      <c r="C78" s="140">
        <v>85447.449999999968</v>
      </c>
      <c r="D78" s="247">
        <f t="shared" si="36"/>
        <v>4.8760676023834312E-2</v>
      </c>
      <c r="E78" s="215">
        <f t="shared" si="37"/>
        <v>5.1732261206276241E-2</v>
      </c>
      <c r="F78" s="52">
        <f t="shared" si="38"/>
        <v>0.10284586607605474</v>
      </c>
      <c r="H78" s="19">
        <v>6238.8290000000052</v>
      </c>
      <c r="I78" s="140">
        <v>6606.3419999999996</v>
      </c>
      <c r="J78" s="214">
        <f t="shared" si="39"/>
        <v>1.3325684407242076E-2</v>
      </c>
      <c r="K78" s="215">
        <f t="shared" si="40"/>
        <v>1.4267019016582529E-2</v>
      </c>
      <c r="L78" s="59">
        <f t="shared" si="41"/>
        <v>5.8907368674473069E-2</v>
      </c>
      <c r="N78" s="40">
        <f t="shared" si="34"/>
        <v>0.80522786482281394</v>
      </c>
      <c r="O78" s="143">
        <f t="shared" si="35"/>
        <v>0.7731467703249193</v>
      </c>
      <c r="P78" s="52">
        <f t="shared" si="42"/>
        <v>-3.9841013828991023E-2</v>
      </c>
    </row>
    <row r="79" spans="1:16" ht="20.100000000000001" customHeight="1" x14ac:dyDescent="0.25">
      <c r="A79" s="38" t="s">
        <v>185</v>
      </c>
      <c r="B79" s="19">
        <v>21847.74</v>
      </c>
      <c r="C79" s="140">
        <v>24922.439999999995</v>
      </c>
      <c r="D79" s="247">
        <f t="shared" si="36"/>
        <v>1.3749659707920601E-2</v>
      </c>
      <c r="E79" s="215">
        <f t="shared" si="37"/>
        <v>1.5088737884837375E-2</v>
      </c>
      <c r="F79" s="52">
        <f t="shared" si="38"/>
        <v>0.14073309184382427</v>
      </c>
      <c r="H79" s="19">
        <v>5050.5089999999982</v>
      </c>
      <c r="I79" s="140">
        <v>5473.9209999999957</v>
      </c>
      <c r="J79" s="214">
        <f t="shared" si="39"/>
        <v>1.078751942551009E-2</v>
      </c>
      <c r="K79" s="215">
        <f t="shared" si="40"/>
        <v>1.1821448995869484E-2</v>
      </c>
      <c r="L79" s="59">
        <f t="shared" si="41"/>
        <v>8.3835510440630381E-2</v>
      </c>
      <c r="N79" s="40">
        <f t="shared" si="34"/>
        <v>2.3116848699224715</v>
      </c>
      <c r="O79" s="143">
        <f t="shared" si="35"/>
        <v>2.1963824569343919</v>
      </c>
      <c r="P79" s="52">
        <f t="shared" si="42"/>
        <v>-4.9878084373994498E-2</v>
      </c>
    </row>
    <row r="80" spans="1:16" ht="20.100000000000001" customHeight="1" x14ac:dyDescent="0.25">
      <c r="A80" s="38" t="s">
        <v>186</v>
      </c>
      <c r="B80" s="19">
        <v>13846.739999999998</v>
      </c>
      <c r="C80" s="140">
        <v>10968.359999999999</v>
      </c>
      <c r="D80" s="247">
        <f t="shared" si="36"/>
        <v>8.7143092632946222E-3</v>
      </c>
      <c r="E80" s="215">
        <f t="shared" si="37"/>
        <v>6.6405500049968981E-3</v>
      </c>
      <c r="F80" s="52">
        <f t="shared" si="38"/>
        <v>-0.2078741999922003</v>
      </c>
      <c r="H80" s="19">
        <v>5417.5549999999967</v>
      </c>
      <c r="I80" s="140">
        <v>4579.7539999999999</v>
      </c>
      <c r="J80" s="214">
        <f t="shared" si="39"/>
        <v>1.1571502951736014E-2</v>
      </c>
      <c r="K80" s="215">
        <f t="shared" si="40"/>
        <v>9.890410973163349E-3</v>
      </c>
      <c r="L80" s="59">
        <f t="shared" si="41"/>
        <v>-0.15464559196907041</v>
      </c>
      <c r="N80" s="40">
        <f t="shared" si="34"/>
        <v>3.9125129813948964</v>
      </c>
      <c r="O80" s="143">
        <f t="shared" si="35"/>
        <v>4.1754227614702657</v>
      </c>
      <c r="P80" s="52">
        <f t="shared" si="42"/>
        <v>6.7197164923306185E-2</v>
      </c>
    </row>
    <row r="81" spans="1:16" ht="20.100000000000001" customHeight="1" x14ac:dyDescent="0.25">
      <c r="A81" s="38" t="s">
        <v>197</v>
      </c>
      <c r="B81" s="19">
        <v>24515.53999999999</v>
      </c>
      <c r="C81" s="140">
        <v>39385.740000000005</v>
      </c>
      <c r="D81" s="247">
        <f t="shared" si="36"/>
        <v>1.54286133282397E-2</v>
      </c>
      <c r="E81" s="215">
        <f t="shared" si="37"/>
        <v>2.3845221706235625E-2</v>
      </c>
      <c r="F81" s="52">
        <f t="shared" ref="F81:F86" si="43">(C81-B81)/B81</f>
        <v>0.60656220503403235</v>
      </c>
      <c r="H81" s="19">
        <v>2845.8720000000008</v>
      </c>
      <c r="I81" s="140">
        <v>4359.228000000001</v>
      </c>
      <c r="J81" s="214">
        <f t="shared" si="39"/>
        <v>6.0785753440921039E-3</v>
      </c>
      <c r="K81" s="215">
        <f t="shared" si="40"/>
        <v>9.4141642642205092E-3</v>
      </c>
      <c r="L81" s="59">
        <f>(I81-H81)/H81</f>
        <v>0.53177233550911629</v>
      </c>
      <c r="N81" s="40">
        <f t="shared" si="34"/>
        <v>1.1608441013332775</v>
      </c>
      <c r="O81" s="143">
        <f t="shared" si="35"/>
        <v>1.1068036299432231</v>
      </c>
      <c r="P81" s="52">
        <f>(O81-N81)/N81</f>
        <v>-4.6552738070501191E-2</v>
      </c>
    </row>
    <row r="82" spans="1:16" ht="20.100000000000001" customHeight="1" x14ac:dyDescent="0.25">
      <c r="A82" s="38" t="s">
        <v>198</v>
      </c>
      <c r="B82" s="19">
        <v>4288.0600000000022</v>
      </c>
      <c r="C82" s="140">
        <v>5984.0400000000027</v>
      </c>
      <c r="D82" s="247">
        <f t="shared" si="36"/>
        <v>2.6986482724138073E-3</v>
      </c>
      <c r="E82" s="215">
        <f t="shared" si="37"/>
        <v>3.6229041398989146E-3</v>
      </c>
      <c r="F82" s="52">
        <f>(C82-B82)/B82</f>
        <v>0.39551218966152518</v>
      </c>
      <c r="H82" s="19">
        <v>3020.8769999999995</v>
      </c>
      <c r="I82" s="140">
        <v>3554.7119999999995</v>
      </c>
      <c r="J82" s="214">
        <f t="shared" si="39"/>
        <v>6.4523732795202723E-3</v>
      </c>
      <c r="K82" s="215">
        <f t="shared" si="40"/>
        <v>7.6767360367468278E-3</v>
      </c>
      <c r="L82" s="59">
        <f>(I82-H82)/H82</f>
        <v>0.17671523865420544</v>
      </c>
      <c r="N82" s="40">
        <f t="shared" si="34"/>
        <v>7.044857114872455</v>
      </c>
      <c r="O82" s="143">
        <f t="shared" si="35"/>
        <v>5.9403212545370652</v>
      </c>
      <c r="P82" s="52">
        <f>(O82-N82)/N82</f>
        <v>-0.15678612671981598</v>
      </c>
    </row>
    <row r="83" spans="1:16" ht="20.100000000000001" customHeight="1" x14ac:dyDescent="0.25">
      <c r="A83" s="38" t="s">
        <v>199</v>
      </c>
      <c r="B83" s="19">
        <v>11411.950000000006</v>
      </c>
      <c r="C83" s="140">
        <v>11469.279999999999</v>
      </c>
      <c r="D83" s="247">
        <f t="shared" si="36"/>
        <v>7.1819981885451111E-3</v>
      </c>
      <c r="E83" s="215">
        <f t="shared" si="37"/>
        <v>6.9438208958596198E-3</v>
      </c>
      <c r="F83" s="52">
        <f>(C83-B83)/B83</f>
        <v>5.0236813165140592E-3</v>
      </c>
      <c r="H83" s="19">
        <v>3323.7860000000005</v>
      </c>
      <c r="I83" s="140">
        <v>3446.9550000000027</v>
      </c>
      <c r="J83" s="214">
        <f t="shared" si="39"/>
        <v>7.099364844461914E-3</v>
      </c>
      <c r="K83" s="215">
        <f t="shared" si="40"/>
        <v>7.4440246257769082E-3</v>
      </c>
      <c r="L83" s="59">
        <f>(I83-H83)/H83</f>
        <v>3.7056838195961513E-2</v>
      </c>
      <c r="N83" s="40">
        <f t="shared" si="34"/>
        <v>2.9125486879981062</v>
      </c>
      <c r="O83" s="143">
        <f t="shared" si="35"/>
        <v>3.0053804598021872</v>
      </c>
      <c r="P83" s="52">
        <f>(O83-N83)/N83</f>
        <v>3.1873036899474946E-2</v>
      </c>
    </row>
    <row r="84" spans="1:16" ht="20.100000000000001" customHeight="1" x14ac:dyDescent="0.25">
      <c r="A84" s="38" t="s">
        <v>200</v>
      </c>
      <c r="B84" s="19">
        <v>13168.819999999998</v>
      </c>
      <c r="C84" s="140">
        <v>11651.829999999994</v>
      </c>
      <c r="D84" s="247">
        <f t="shared" si="36"/>
        <v>8.2876669969003166E-3</v>
      </c>
      <c r="E84" s="215">
        <f t="shared" si="37"/>
        <v>7.054341739760819E-3</v>
      </c>
      <c r="F84" s="52">
        <f t="shared" si="43"/>
        <v>-0.11519559079704968</v>
      </c>
      <c r="H84" s="19">
        <v>3364.9279999999985</v>
      </c>
      <c r="I84" s="140">
        <v>3197.0130000000013</v>
      </c>
      <c r="J84" s="214">
        <f t="shared" si="39"/>
        <v>7.1872411603350894E-3</v>
      </c>
      <c r="K84" s="215">
        <f t="shared" si="40"/>
        <v>6.904251288725528E-3</v>
      </c>
      <c r="L84" s="59">
        <f t="shared" si="41"/>
        <v>-4.990151349449299E-2</v>
      </c>
      <c r="N84" s="40">
        <f t="shared" si="34"/>
        <v>2.5552236267182629</v>
      </c>
      <c r="O84" s="143">
        <f t="shared" si="35"/>
        <v>2.7437861692111909</v>
      </c>
      <c r="P84" s="52">
        <f t="shared" si="42"/>
        <v>7.3794927583345646E-2</v>
      </c>
    </row>
    <row r="85" spans="1:16" ht="20.100000000000001" customHeight="1" x14ac:dyDescent="0.25">
      <c r="A85" s="38" t="s">
        <v>201</v>
      </c>
      <c r="B85" s="19">
        <v>11238.529999999999</v>
      </c>
      <c r="C85" s="140">
        <v>9046.7100000000028</v>
      </c>
      <c r="D85" s="247">
        <f t="shared" si="36"/>
        <v>7.0728580218025697E-3</v>
      </c>
      <c r="E85" s="215">
        <f t="shared" si="37"/>
        <v>5.4771296835356888E-3</v>
      </c>
      <c r="F85" s="52">
        <f t="shared" si="43"/>
        <v>-0.19502728559695942</v>
      </c>
      <c r="H85" s="19">
        <v>4264.1229999999996</v>
      </c>
      <c r="I85" s="140">
        <v>3094.0099999999993</v>
      </c>
      <c r="J85" s="214">
        <f t="shared" si="39"/>
        <v>9.1078561973187994E-3</v>
      </c>
      <c r="K85" s="215">
        <f t="shared" si="40"/>
        <v>6.6818065894100704E-3</v>
      </c>
      <c r="L85" s="59">
        <f t="shared" si="41"/>
        <v>-0.27440882920122156</v>
      </c>
      <c r="N85" s="40">
        <f t="shared" si="34"/>
        <v>3.7941999531967259</v>
      </c>
      <c r="O85" s="143">
        <f t="shared" si="35"/>
        <v>3.4200388870650196</v>
      </c>
      <c r="P85" s="52">
        <f t="shared" si="42"/>
        <v>-9.8613955707965398E-2</v>
      </c>
    </row>
    <row r="86" spans="1:16" ht="20.100000000000001" customHeight="1" x14ac:dyDescent="0.25">
      <c r="A86" s="38" t="s">
        <v>202</v>
      </c>
      <c r="B86" s="19">
        <v>3337.7100000000005</v>
      </c>
      <c r="C86" s="140">
        <v>3935.570000000002</v>
      </c>
      <c r="D86" s="247">
        <f t="shared" si="36"/>
        <v>2.100554872207545E-3</v>
      </c>
      <c r="E86" s="215">
        <f t="shared" si="37"/>
        <v>2.3827034655286351E-3</v>
      </c>
      <c r="F86" s="52">
        <f t="shared" si="43"/>
        <v>0.17912281174817507</v>
      </c>
      <c r="H86" s="19">
        <v>2385.2070000000008</v>
      </c>
      <c r="I86" s="140">
        <v>3070.2219999999998</v>
      </c>
      <c r="J86" s="214">
        <f t="shared" si="39"/>
        <v>5.0946284515803577E-3</v>
      </c>
      <c r="K86" s="215">
        <f t="shared" si="40"/>
        <v>6.630434158438973E-3</v>
      </c>
      <c r="L86" s="59">
        <f t="shared" si="41"/>
        <v>0.28719310315624547</v>
      </c>
      <c r="N86" s="40">
        <f t="shared" si="34"/>
        <v>7.1462379895197614</v>
      </c>
      <c r="O86" s="143">
        <f t="shared" si="35"/>
        <v>7.8012130390261083</v>
      </c>
      <c r="P86" s="52">
        <f t="shared" si="42"/>
        <v>9.1653125807857713E-2</v>
      </c>
    </row>
    <row r="87" spans="1:16" ht="20.100000000000001" customHeight="1" x14ac:dyDescent="0.25">
      <c r="A87" s="38" t="s">
        <v>203</v>
      </c>
      <c r="B87" s="19">
        <v>7369.6500000000005</v>
      </c>
      <c r="C87" s="140">
        <v>8097.7300000000023</v>
      </c>
      <c r="D87" s="247">
        <f t="shared" si="36"/>
        <v>4.6380165484611706E-3</v>
      </c>
      <c r="E87" s="215">
        <f t="shared" si="37"/>
        <v>4.902590815031924E-3</v>
      </c>
      <c r="F87" s="52">
        <f t="shared" ref="F87:F88" si="44">(C87-B87)/B87</f>
        <v>9.8794379651679753E-2</v>
      </c>
      <c r="H87" s="19">
        <v>2492.788</v>
      </c>
      <c r="I87" s="140">
        <v>2557.9320000000007</v>
      </c>
      <c r="J87" s="214">
        <f t="shared" si="39"/>
        <v>5.3244136330968727E-3</v>
      </c>
      <c r="K87" s="215">
        <f t="shared" si="40"/>
        <v>5.5240955565311325E-3</v>
      </c>
      <c r="L87" s="59">
        <f t="shared" ref="L87:L88" si="45">(I87-H87)/H87</f>
        <v>2.6132988445066604E-2</v>
      </c>
      <c r="N87" s="40">
        <f t="shared" si="34"/>
        <v>3.3825052750130604</v>
      </c>
      <c r="O87" s="143">
        <f t="shared" si="35"/>
        <v>3.158825991975529</v>
      </c>
      <c r="P87" s="52">
        <f t="shared" ref="P87:P88" si="46">(O87-N87)/N87</f>
        <v>-6.6128288014766723E-2</v>
      </c>
    </row>
    <row r="88" spans="1:16" ht="20.100000000000001" customHeight="1" x14ac:dyDescent="0.25">
      <c r="A88" s="38" t="s">
        <v>204</v>
      </c>
      <c r="B88" s="19">
        <v>31482.18</v>
      </c>
      <c r="C88" s="140">
        <v>31941.759999999998</v>
      </c>
      <c r="D88" s="247">
        <f t="shared" si="36"/>
        <v>1.9812999507660918E-2</v>
      </c>
      <c r="E88" s="215">
        <f t="shared" si="37"/>
        <v>1.9338429311912604E-2</v>
      </c>
      <c r="F88" s="52">
        <f t="shared" si="44"/>
        <v>1.4598099623342414E-2</v>
      </c>
      <c r="H88" s="19">
        <v>1813.09</v>
      </c>
      <c r="I88" s="140">
        <v>2531.076</v>
      </c>
      <c r="J88" s="214">
        <f t="shared" si="39"/>
        <v>3.8726282034539676E-3</v>
      </c>
      <c r="K88" s="215">
        <f t="shared" si="40"/>
        <v>5.4660974900202931E-3</v>
      </c>
      <c r="L88" s="59">
        <f t="shared" si="45"/>
        <v>0.3960013016452576</v>
      </c>
      <c r="N88" s="40">
        <f t="shared" si="34"/>
        <v>0.57590992745737424</v>
      </c>
      <c r="O88" s="143">
        <f t="shared" si="35"/>
        <v>0.79240342423210253</v>
      </c>
      <c r="P88" s="52">
        <f t="shared" si="46"/>
        <v>0.37591554938207239</v>
      </c>
    </row>
    <row r="89" spans="1:16" ht="20.100000000000001" customHeight="1" x14ac:dyDescent="0.25">
      <c r="A89" s="38" t="s">
        <v>205</v>
      </c>
      <c r="B89" s="19">
        <v>13950.939999999999</v>
      </c>
      <c r="C89" s="140">
        <v>10989.48</v>
      </c>
      <c r="D89" s="247">
        <f t="shared" si="36"/>
        <v>8.7798865056805779E-3</v>
      </c>
      <c r="E89" s="215">
        <f t="shared" si="37"/>
        <v>6.6533366400185001E-3</v>
      </c>
      <c r="F89" s="52">
        <f t="shared" ref="F89:F94" si="47">(C89-B89)/B89</f>
        <v>-0.21227673547445544</v>
      </c>
      <c r="H89" s="19">
        <v>3191.9819999999995</v>
      </c>
      <c r="I89" s="140">
        <v>2529.5209999999997</v>
      </c>
      <c r="J89" s="214">
        <f t="shared" si="39"/>
        <v>6.8178410989622141E-3</v>
      </c>
      <c r="K89" s="215">
        <f t="shared" si="40"/>
        <v>5.4627393207685665E-3</v>
      </c>
      <c r="L89" s="59">
        <f t="shared" ref="L89:L94" si="48">(I89-H89)/H89</f>
        <v>-0.20753907760131476</v>
      </c>
      <c r="N89" s="40">
        <f t="shared" si="34"/>
        <v>2.2880049659736188</v>
      </c>
      <c r="O89" s="143">
        <f t="shared" si="35"/>
        <v>2.3017658706326412</v>
      </c>
      <c r="P89" s="52">
        <f t="shared" ref="P89:P92" si="49">(O89-N89)/N89</f>
        <v>6.0143683530715824E-3</v>
      </c>
    </row>
    <row r="90" spans="1:16" ht="20.100000000000001" customHeight="1" x14ac:dyDescent="0.25">
      <c r="A90" s="38" t="s">
        <v>206</v>
      </c>
      <c r="B90" s="19">
        <v>3739.8700000000008</v>
      </c>
      <c r="C90" s="140">
        <v>4726.0099999999984</v>
      </c>
      <c r="D90" s="247">
        <f t="shared" si="36"/>
        <v>2.3536503021301526E-3</v>
      </c>
      <c r="E90" s="215">
        <f t="shared" si="37"/>
        <v>2.8612578114791437E-3</v>
      </c>
      <c r="F90" s="52">
        <f t="shared" si="47"/>
        <v>0.26368296224200238</v>
      </c>
      <c r="H90" s="19">
        <v>1514.3629999999994</v>
      </c>
      <c r="I90" s="140">
        <v>2001.5269999999998</v>
      </c>
      <c r="J90" s="214">
        <f t="shared" si="39"/>
        <v>3.2345690859621745E-3</v>
      </c>
      <c r="K90" s="215">
        <f t="shared" si="40"/>
        <v>4.3224864488098525E-3</v>
      </c>
      <c r="L90" s="59">
        <f t="shared" si="48"/>
        <v>0.32169565685374024</v>
      </c>
      <c r="N90" s="40">
        <f t="shared" si="34"/>
        <v>4.0492396794540966</v>
      </c>
      <c r="O90" s="143">
        <f t="shared" si="35"/>
        <v>4.235130691640518</v>
      </c>
      <c r="P90" s="52">
        <f t="shared" si="49"/>
        <v>4.590763375396998E-2</v>
      </c>
    </row>
    <row r="91" spans="1:16" ht="20.100000000000001" customHeight="1" x14ac:dyDescent="0.25">
      <c r="A91" s="38" t="s">
        <v>207</v>
      </c>
      <c r="B91" s="19">
        <v>562.59</v>
      </c>
      <c r="C91" s="140">
        <v>519.9599999999997</v>
      </c>
      <c r="D91" s="247">
        <f t="shared" si="36"/>
        <v>3.54060468271732E-4</v>
      </c>
      <c r="E91" s="215">
        <f t="shared" si="37"/>
        <v>3.1479823607159004E-4</v>
      </c>
      <c r="F91" s="52">
        <f t="shared" si="47"/>
        <v>-7.5774542739828893E-2</v>
      </c>
      <c r="H91" s="19">
        <v>676.68699999999978</v>
      </c>
      <c r="I91" s="140">
        <v>1538.381000000001</v>
      </c>
      <c r="J91" s="214">
        <f t="shared" si="39"/>
        <v>1.4453541529161015E-3</v>
      </c>
      <c r="K91" s="215">
        <f t="shared" si="40"/>
        <v>3.3222789528227969E-3</v>
      </c>
      <c r="L91" s="59">
        <f t="shared" si="48"/>
        <v>1.2734011441035538</v>
      </c>
      <c r="N91" s="40">
        <f t="shared" si="34"/>
        <v>12.028066620451835</v>
      </c>
      <c r="O91" s="143">
        <f t="shared" si="35"/>
        <v>29.586525886606697</v>
      </c>
      <c r="P91" s="52">
        <f t="shared" si="49"/>
        <v>1.4597906563220613</v>
      </c>
    </row>
    <row r="92" spans="1:16" ht="20.100000000000001" customHeight="1" x14ac:dyDescent="0.25">
      <c r="A92" s="38" t="s">
        <v>208</v>
      </c>
      <c r="B92" s="19">
        <v>8619.239999999998</v>
      </c>
      <c r="C92" s="140">
        <v>5950.2199999999993</v>
      </c>
      <c r="D92" s="247">
        <f t="shared" si="36"/>
        <v>5.4244336915808006E-3</v>
      </c>
      <c r="E92" s="215">
        <f t="shared" si="37"/>
        <v>3.6024285718861018E-3</v>
      </c>
      <c r="F92" s="52">
        <f t="shared" si="47"/>
        <v>-0.30965839215522473</v>
      </c>
      <c r="H92" s="19">
        <v>2377.6700000000005</v>
      </c>
      <c r="I92" s="140">
        <v>1425.232</v>
      </c>
      <c r="J92" s="214">
        <f t="shared" si="39"/>
        <v>5.0785299684551772E-3</v>
      </c>
      <c r="K92" s="215">
        <f t="shared" si="40"/>
        <v>3.0779230089877201E-3</v>
      </c>
      <c r="L92" s="59">
        <f t="shared" si="48"/>
        <v>-0.40057619434151936</v>
      </c>
      <c r="N92" s="40">
        <f t="shared" si="34"/>
        <v>2.7585610796311522</v>
      </c>
      <c r="O92" s="143">
        <f t="shared" si="35"/>
        <v>2.3952593349489599</v>
      </c>
      <c r="P92" s="52">
        <f t="shared" si="49"/>
        <v>-0.13169972829848284</v>
      </c>
    </row>
    <row r="93" spans="1:16" ht="20.100000000000001" customHeight="1" x14ac:dyDescent="0.25">
      <c r="A93" s="38" t="s">
        <v>209</v>
      </c>
      <c r="B93" s="19">
        <v>7359.1399999999994</v>
      </c>
      <c r="C93" s="140">
        <v>6714.380000000001</v>
      </c>
      <c r="D93" s="247">
        <f t="shared" si="36"/>
        <v>4.6314021836101485E-3</v>
      </c>
      <c r="E93" s="215">
        <f t="shared" si="37"/>
        <v>4.0650722753949615E-3</v>
      </c>
      <c r="F93" s="52">
        <f t="shared" si="47"/>
        <v>-8.7613498316379143E-2</v>
      </c>
      <c r="H93" s="19">
        <v>1518.4079999999997</v>
      </c>
      <c r="I93" s="140">
        <v>1401.0099999999998</v>
      </c>
      <c r="J93" s="214">
        <f t="shared" si="39"/>
        <v>3.2432089113889166E-3</v>
      </c>
      <c r="K93" s="215">
        <f t="shared" si="40"/>
        <v>3.0256133140582619E-3</v>
      </c>
      <c r="L93" s="59">
        <f t="shared" si="48"/>
        <v>-7.7316505181742948E-2</v>
      </c>
      <c r="N93" s="40">
        <f t="shared" ref="N93:N94" si="50">(H93/B93)*10</f>
        <v>2.0632954394127574</v>
      </c>
      <c r="O93" s="143">
        <f t="shared" ref="O93:O94" si="51">(I93/C93)*10</f>
        <v>2.0865813373684534</v>
      </c>
      <c r="P93" s="52">
        <f t="shared" ref="P93:P94" si="52">(O93-N93)/N93</f>
        <v>1.1285779782619746E-2</v>
      </c>
    </row>
    <row r="94" spans="1:16" ht="20.100000000000001" customHeight="1" x14ac:dyDescent="0.25">
      <c r="A94" s="38" t="s">
        <v>210</v>
      </c>
      <c r="B94" s="19">
        <v>3439.52</v>
      </c>
      <c r="C94" s="140">
        <v>3849.75</v>
      </c>
      <c r="D94" s="247">
        <f t="shared" si="36"/>
        <v>2.164627991663534E-3</v>
      </c>
      <c r="E94" s="215">
        <f t="shared" si="37"/>
        <v>2.3307456521974852E-3</v>
      </c>
      <c r="F94" s="52">
        <f t="shared" si="47"/>
        <v>0.11926954923942876</v>
      </c>
      <c r="H94" s="19">
        <v>992.53700000000026</v>
      </c>
      <c r="I94" s="140">
        <v>1145.1050000000005</v>
      </c>
      <c r="J94" s="214">
        <f t="shared" si="39"/>
        <v>2.1199867514417881E-3</v>
      </c>
      <c r="K94" s="215">
        <f t="shared" si="40"/>
        <v>2.472962315754126E-3</v>
      </c>
      <c r="L94" s="59">
        <f t="shared" si="48"/>
        <v>0.15371517636118368</v>
      </c>
      <c r="N94" s="40">
        <f t="shared" si="50"/>
        <v>2.8856846304135471</v>
      </c>
      <c r="O94" s="143">
        <f t="shared" si="51"/>
        <v>2.9744918501201392</v>
      </c>
      <c r="P94" s="52">
        <f t="shared" si="52"/>
        <v>3.0775095369262567E-2</v>
      </c>
    </row>
    <row r="95" spans="1:16" ht="20.100000000000001" customHeight="1" thickBot="1" x14ac:dyDescent="0.3">
      <c r="A95" s="8" t="s">
        <v>17</v>
      </c>
      <c r="B95" s="19">
        <f>B96-SUM(B68:B94)</f>
        <v>57123.439999999711</v>
      </c>
      <c r="C95" s="140">
        <f>C96-SUM(C68:C94)</f>
        <v>54891.009999999544</v>
      </c>
      <c r="D95" s="247">
        <f t="shared" si="36"/>
        <v>3.5950073616118461E-2</v>
      </c>
      <c r="E95" s="215">
        <f t="shared" si="37"/>
        <v>3.3232543126755665E-2</v>
      </c>
      <c r="F95" s="52">
        <f t="shared" si="38"/>
        <v>-3.9080804657425722E-2</v>
      </c>
      <c r="H95" s="19">
        <f>H96-SUM(H68:H94)</f>
        <v>18860.675999999919</v>
      </c>
      <c r="I95" s="140">
        <f>I96-SUM(I68:I94)</f>
        <v>17777.74800000008</v>
      </c>
      <c r="J95" s="214">
        <f t="shared" si="39"/>
        <v>4.0285030425299934E-2</v>
      </c>
      <c r="K95" s="215">
        <f t="shared" si="40"/>
        <v>3.8392724564973051E-2</v>
      </c>
      <c r="L95" s="59">
        <f t="shared" si="41"/>
        <v>-5.741724209672254E-2</v>
      </c>
      <c r="N95" s="40">
        <f t="shared" si="34"/>
        <v>3.3017402313306086</v>
      </c>
      <c r="O95" s="143">
        <f t="shared" si="35"/>
        <v>3.2387358148447678</v>
      </c>
      <c r="P95" s="52">
        <f t="shared" si="42"/>
        <v>-1.9082184566788236E-2</v>
      </c>
    </row>
    <row r="96" spans="1:16" s="1" customFormat="1" ht="26.25" customHeight="1" thickBot="1" x14ac:dyDescent="0.3">
      <c r="A96" s="12" t="s">
        <v>18</v>
      </c>
      <c r="B96" s="17">
        <v>1588965.8699999999</v>
      </c>
      <c r="C96" s="145">
        <v>1651724.63</v>
      </c>
      <c r="D96" s="243">
        <f>SUM(D68:D95)</f>
        <v>1</v>
      </c>
      <c r="E96" s="244">
        <f>SUM(E68:E95)</f>
        <v>1</v>
      </c>
      <c r="F96" s="57">
        <f t="shared" si="38"/>
        <v>3.9496606682936503E-2</v>
      </c>
      <c r="H96" s="17">
        <v>468180.75599999988</v>
      </c>
      <c r="I96" s="145">
        <v>463049.91899999999</v>
      </c>
      <c r="J96" s="255">
        <f t="shared" si="39"/>
        <v>1</v>
      </c>
      <c r="K96" s="244">
        <f t="shared" si="40"/>
        <v>1</v>
      </c>
      <c r="L96" s="60">
        <f t="shared" si="41"/>
        <v>-1.0959094183700033E-2</v>
      </c>
      <c r="N96" s="37">
        <f t="shared" si="34"/>
        <v>2.9464494161853825</v>
      </c>
      <c r="O96" s="150">
        <f t="shared" si="35"/>
        <v>2.8034329124219699</v>
      </c>
      <c r="P96" s="57">
        <f t="shared" si="42"/>
        <v>-4.8538591220265624E-2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/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160</v>
      </c>
    </row>
    <row r="3" spans="1:17" ht="8.25" customHeight="1" thickBot="1" x14ac:dyDescent="0.3"/>
    <row r="4" spans="1:17" x14ac:dyDescent="0.25">
      <c r="A4" s="376" t="s">
        <v>3</v>
      </c>
      <c r="B4" s="364" t="s">
        <v>1</v>
      </c>
      <c r="C4" s="362"/>
      <c r="D4" s="364" t="s">
        <v>104</v>
      </c>
      <c r="E4" s="362"/>
      <c r="F4" s="130" t="s">
        <v>0</v>
      </c>
      <c r="H4" s="374" t="s">
        <v>19</v>
      </c>
      <c r="I4" s="375"/>
      <c r="J4" s="364" t="s">
        <v>104</v>
      </c>
      <c r="K4" s="365"/>
      <c r="L4" s="130" t="s">
        <v>0</v>
      </c>
      <c r="N4" s="372" t="s">
        <v>22</v>
      </c>
      <c r="O4" s="362"/>
      <c r="P4" s="130" t="s">
        <v>0</v>
      </c>
    </row>
    <row r="5" spans="1:17" x14ac:dyDescent="0.25">
      <c r="A5" s="377"/>
      <c r="B5" s="367" t="s">
        <v>67</v>
      </c>
      <c r="C5" s="369"/>
      <c r="D5" s="367" t="str">
        <f>B5</f>
        <v>out</v>
      </c>
      <c r="E5" s="369"/>
      <c r="F5" s="131" t="s">
        <v>150</v>
      </c>
      <c r="H5" s="370" t="str">
        <f>B5</f>
        <v>out</v>
      </c>
      <c r="I5" s="369"/>
      <c r="J5" s="367" t="str">
        <f>B5</f>
        <v>out</v>
      </c>
      <c r="K5" s="368"/>
      <c r="L5" s="131" t="str">
        <f>F5</f>
        <v>2025 /2024</v>
      </c>
      <c r="N5" s="370" t="str">
        <f>B5</f>
        <v>out</v>
      </c>
      <c r="O5" s="368"/>
      <c r="P5" s="131" t="str">
        <f>L5</f>
        <v>2025 /2024</v>
      </c>
    </row>
    <row r="6" spans="1:17" ht="19.5" customHeight="1" thickBot="1" x14ac:dyDescent="0.3">
      <c r="A6" s="378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8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165</v>
      </c>
      <c r="B7" s="19">
        <v>31036.709999999995</v>
      </c>
      <c r="C7" s="147">
        <v>32017.049999999992</v>
      </c>
      <c r="D7" s="214">
        <f>B7/$B$33</f>
        <v>9.1254453352726153E-2</v>
      </c>
      <c r="E7" s="246">
        <f>C7/$C$33</f>
        <v>9.4230792945719066E-2</v>
      </c>
      <c r="F7" s="52">
        <f>(C7-B7)/B7</f>
        <v>3.1586466477922327E-2</v>
      </c>
      <c r="H7" s="19">
        <v>14194.419000000004</v>
      </c>
      <c r="I7" s="147">
        <v>13691.615</v>
      </c>
      <c r="J7" s="214">
        <f t="shared" ref="J7:J32" si="0">H7/$H$33</f>
        <v>0.13026601381281896</v>
      </c>
      <c r="K7" s="246">
        <f>I7/$I$33</f>
        <v>0.13100253195441278</v>
      </c>
      <c r="L7" s="52">
        <f>(I7-H7)/H7</f>
        <v>-3.5422654495404396E-2</v>
      </c>
      <c r="N7" s="40">
        <f t="shared" ref="N7:O33" si="1">(H7/B7)*10</f>
        <v>4.573429013577794</v>
      </c>
      <c r="O7" s="149">
        <f t="shared" si="1"/>
        <v>4.2763511941293793</v>
      </c>
      <c r="P7" s="52">
        <f>(O7-N7)/N7</f>
        <v>-6.4957347881958422E-2</v>
      </c>
      <c r="Q7" s="2"/>
    </row>
    <row r="8" spans="1:17" ht="20.100000000000001" customHeight="1" x14ac:dyDescent="0.25">
      <c r="A8" s="8" t="s">
        <v>164</v>
      </c>
      <c r="B8" s="19">
        <v>28117.829999999998</v>
      </c>
      <c r="C8" s="140">
        <v>32604.410000000003</v>
      </c>
      <c r="D8" s="214">
        <f t="shared" ref="D8:D32" si="2">B8/$B$33</f>
        <v>8.2672332412645683E-2</v>
      </c>
      <c r="E8" s="215">
        <f t="shared" ref="E8:E32" si="3">C8/$C$33</f>
        <v>9.59594780851869E-2</v>
      </c>
      <c r="F8" s="52">
        <f t="shared" ref="F8:F33" si="4">(C8-B8)/B8</f>
        <v>0.1595635225051153</v>
      </c>
      <c r="H8" s="19">
        <v>7920.6339999999982</v>
      </c>
      <c r="I8" s="140">
        <v>10013.011</v>
      </c>
      <c r="J8" s="214">
        <f t="shared" si="0"/>
        <v>7.2689795760593159E-2</v>
      </c>
      <c r="K8" s="215">
        <f t="shared" ref="K8:K32" si="5">I8/$I$33</f>
        <v>9.5805337316845859E-2</v>
      </c>
      <c r="L8" s="52">
        <f t="shared" ref="L8:L33" si="6">(I8-H8)/H8</f>
        <v>0.26416786838023354</v>
      </c>
      <c r="N8" s="40">
        <f t="shared" si="1"/>
        <v>2.8169435550325179</v>
      </c>
      <c r="O8" s="143">
        <f t="shared" si="1"/>
        <v>3.0710603258884301</v>
      </c>
      <c r="P8" s="52">
        <f t="shared" ref="P8:P33" si="7">(O8-N8)/N8</f>
        <v>9.0210103926977259E-2</v>
      </c>
      <c r="Q8" s="2"/>
    </row>
    <row r="9" spans="1:17" ht="20.100000000000001" customHeight="1" x14ac:dyDescent="0.25">
      <c r="A9" s="8" t="s">
        <v>162</v>
      </c>
      <c r="B9" s="19">
        <v>29968.1</v>
      </c>
      <c r="C9" s="140">
        <v>26180.329999999994</v>
      </c>
      <c r="D9" s="214">
        <f t="shared" si="2"/>
        <v>8.8112515260793847E-2</v>
      </c>
      <c r="E9" s="215">
        <f t="shared" si="3"/>
        <v>7.7052484706760849E-2</v>
      </c>
      <c r="F9" s="52">
        <f t="shared" si="4"/>
        <v>-0.12639339831354021</v>
      </c>
      <c r="H9" s="19">
        <v>9932.1770000000015</v>
      </c>
      <c r="I9" s="140">
        <v>8745.4240000000027</v>
      </c>
      <c r="J9" s="214">
        <f t="shared" si="0"/>
        <v>9.1150268726980843E-2</v>
      </c>
      <c r="K9" s="215">
        <f t="shared" si="5"/>
        <v>8.3676957540428115E-2</v>
      </c>
      <c r="L9" s="52">
        <f t="shared" si="6"/>
        <v>-0.11948568778023173</v>
      </c>
      <c r="N9" s="40">
        <f t="shared" si="1"/>
        <v>3.3142498189741767</v>
      </c>
      <c r="O9" s="143">
        <f t="shared" si="1"/>
        <v>3.3404559835571228</v>
      </c>
      <c r="P9" s="52">
        <f t="shared" si="7"/>
        <v>7.9071180551674343E-3</v>
      </c>
      <c r="Q9" s="2"/>
    </row>
    <row r="10" spans="1:17" ht="20.100000000000001" customHeight="1" x14ac:dyDescent="0.25">
      <c r="A10" s="8" t="s">
        <v>163</v>
      </c>
      <c r="B10" s="19">
        <v>20993.309999999994</v>
      </c>
      <c r="C10" s="140">
        <v>22267.13</v>
      </c>
      <c r="D10" s="214">
        <f t="shared" si="2"/>
        <v>6.1724745571109796E-2</v>
      </c>
      <c r="E10" s="215">
        <f t="shared" si="3"/>
        <v>6.5535373075452305E-2</v>
      </c>
      <c r="F10" s="52">
        <f t="shared" si="4"/>
        <v>6.0677425332165691E-2</v>
      </c>
      <c r="H10" s="19">
        <v>9250.2050000000017</v>
      </c>
      <c r="I10" s="140">
        <v>8331.4019999999982</v>
      </c>
      <c r="J10" s="214">
        <f t="shared" si="0"/>
        <v>8.4891627639102879E-2</v>
      </c>
      <c r="K10" s="215">
        <f t="shared" si="5"/>
        <v>7.9715559978136855E-2</v>
      </c>
      <c r="L10" s="52">
        <f t="shared" si="6"/>
        <v>-9.9327852734074906E-2</v>
      </c>
      <c r="N10" s="40">
        <f t="shared" si="1"/>
        <v>4.4062632333824467</v>
      </c>
      <c r="O10" s="143">
        <f t="shared" si="1"/>
        <v>3.7415697487731907</v>
      </c>
      <c r="P10" s="52">
        <f t="shared" si="7"/>
        <v>-0.15085196898211806</v>
      </c>
      <c r="Q10" s="2"/>
    </row>
    <row r="11" spans="1:17" ht="20.100000000000001" customHeight="1" x14ac:dyDescent="0.25">
      <c r="A11" s="8" t="s">
        <v>166</v>
      </c>
      <c r="B11" s="19">
        <v>42019.80999999999</v>
      </c>
      <c r="C11" s="140">
        <v>34921.839999999997</v>
      </c>
      <c r="D11" s="214">
        <f t="shared" si="2"/>
        <v>0.12354707672093516</v>
      </c>
      <c r="E11" s="215">
        <f t="shared" si="3"/>
        <v>0.10278000859927852</v>
      </c>
      <c r="F11" s="52">
        <f t="shared" si="4"/>
        <v>-0.16891961196397592</v>
      </c>
      <c r="H11" s="19">
        <v>7172.2589999999982</v>
      </c>
      <c r="I11" s="140">
        <v>6436.0739999999996</v>
      </c>
      <c r="J11" s="214">
        <f t="shared" si="0"/>
        <v>6.5821756421528405E-2</v>
      </c>
      <c r="K11" s="215">
        <f t="shared" si="5"/>
        <v>6.1580901146136902E-2</v>
      </c>
      <c r="L11" s="52">
        <f t="shared" si="6"/>
        <v>-0.10264339310669048</v>
      </c>
      <c r="N11" s="40">
        <f t="shared" si="1"/>
        <v>1.7068756379431509</v>
      </c>
      <c r="O11" s="143">
        <f t="shared" si="1"/>
        <v>1.842993954499534</v>
      </c>
      <c r="P11" s="52">
        <f t="shared" si="7"/>
        <v>7.9747061549493278E-2</v>
      </c>
      <c r="Q11" s="2"/>
    </row>
    <row r="12" spans="1:17" ht="20.100000000000001" customHeight="1" x14ac:dyDescent="0.25">
      <c r="A12" s="8" t="s">
        <v>172</v>
      </c>
      <c r="B12" s="19">
        <v>12669.27</v>
      </c>
      <c r="C12" s="140">
        <v>23323.83</v>
      </c>
      <c r="D12" s="214">
        <f t="shared" si="2"/>
        <v>3.7250317711770772E-2</v>
      </c>
      <c r="E12" s="215">
        <f t="shared" si="3"/>
        <v>6.8645393483508052E-2</v>
      </c>
      <c r="F12" s="52">
        <f t="shared" si="4"/>
        <v>0.84097663085560581</v>
      </c>
      <c r="H12" s="19">
        <v>3793.415</v>
      </c>
      <c r="I12" s="140">
        <v>6209.4990000000016</v>
      </c>
      <c r="J12" s="214">
        <f t="shared" si="0"/>
        <v>3.4813193184430762E-2</v>
      </c>
      <c r="K12" s="215">
        <f t="shared" si="5"/>
        <v>5.9413012355985347E-2</v>
      </c>
      <c r="L12" s="52">
        <f t="shared" si="6"/>
        <v>0.63691528609445625</v>
      </c>
      <c r="N12" s="40">
        <f t="shared" si="1"/>
        <v>2.9941859317861246</v>
      </c>
      <c r="O12" s="143">
        <f t="shared" si="1"/>
        <v>2.662298173155953</v>
      </c>
      <c r="P12" s="52">
        <f t="shared" si="7"/>
        <v>-0.1108440712070911</v>
      </c>
      <c r="Q12" s="2"/>
    </row>
    <row r="13" spans="1:17" ht="20.100000000000001" customHeight="1" x14ac:dyDescent="0.25">
      <c r="A13" s="8" t="s">
        <v>168</v>
      </c>
      <c r="B13" s="19">
        <v>18487.039999999997</v>
      </c>
      <c r="C13" s="140">
        <v>15013.34</v>
      </c>
      <c r="D13" s="214">
        <f t="shared" si="2"/>
        <v>5.435578478872221E-2</v>
      </c>
      <c r="E13" s="215">
        <f t="shared" si="3"/>
        <v>4.418642357630332E-2</v>
      </c>
      <c r="F13" s="52">
        <f t="shared" si="4"/>
        <v>-0.18789919857370341</v>
      </c>
      <c r="H13" s="19">
        <v>7371.18</v>
      </c>
      <c r="I13" s="140">
        <v>6045.4349999999995</v>
      </c>
      <c r="J13" s="214">
        <f t="shared" si="0"/>
        <v>6.7647308121366198E-2</v>
      </c>
      <c r="K13" s="215">
        <f t="shared" si="5"/>
        <v>5.7843234108308279E-2</v>
      </c>
      <c r="L13" s="52">
        <f t="shared" si="6"/>
        <v>-0.17985519279138493</v>
      </c>
      <c r="N13" s="40">
        <f t="shared" si="1"/>
        <v>3.987214827251957</v>
      </c>
      <c r="O13" s="143">
        <f t="shared" si="1"/>
        <v>4.026708913539558</v>
      </c>
      <c r="P13" s="52">
        <f t="shared" si="7"/>
        <v>9.9051814358397262E-3</v>
      </c>
      <c r="Q13" s="2"/>
    </row>
    <row r="14" spans="1:17" ht="20.100000000000001" customHeight="1" x14ac:dyDescent="0.25">
      <c r="A14" s="8" t="s">
        <v>167</v>
      </c>
      <c r="B14" s="19">
        <v>13203.449999999999</v>
      </c>
      <c r="C14" s="140">
        <v>11256.790000000003</v>
      </c>
      <c r="D14" s="214">
        <f t="shared" si="2"/>
        <v>3.8820919231453727E-2</v>
      </c>
      <c r="E14" s="215">
        <f t="shared" si="3"/>
        <v>3.3130355473831648E-2</v>
      </c>
      <c r="F14" s="52">
        <f t="shared" si="4"/>
        <v>-0.14743570809144552</v>
      </c>
      <c r="H14" s="19">
        <v>5900.9579999999987</v>
      </c>
      <c r="I14" s="140">
        <v>4772.6270000000004</v>
      </c>
      <c r="J14" s="214">
        <f t="shared" si="0"/>
        <v>5.4154684058351686E-2</v>
      </c>
      <c r="K14" s="215">
        <f t="shared" si="5"/>
        <v>4.5664899361689125E-2</v>
      </c>
      <c r="L14" s="52">
        <f t="shared" si="6"/>
        <v>-0.19121149481152019</v>
      </c>
      <c r="N14" s="40">
        <f t="shared" si="1"/>
        <v>4.4692546266316748</v>
      </c>
      <c r="O14" s="143">
        <f t="shared" si="1"/>
        <v>4.2397761706490034</v>
      </c>
      <c r="P14" s="52">
        <f t="shared" si="7"/>
        <v>-5.1346024148018074E-2</v>
      </c>
      <c r="Q14" s="2"/>
    </row>
    <row r="15" spans="1:17" ht="20.100000000000001" customHeight="1" x14ac:dyDescent="0.25">
      <c r="A15" s="8" t="s">
        <v>169</v>
      </c>
      <c r="B15" s="19">
        <v>16619.68</v>
      </c>
      <c r="C15" s="140">
        <v>17438.380000000005</v>
      </c>
      <c r="D15" s="214">
        <f t="shared" si="2"/>
        <v>4.8865353747134799E-2</v>
      </c>
      <c r="E15" s="215">
        <f t="shared" si="3"/>
        <v>5.1323665830823553E-2</v>
      </c>
      <c r="F15" s="52">
        <f t="shared" si="4"/>
        <v>4.9260876262359102E-2</v>
      </c>
      <c r="H15" s="19">
        <v>4187.4219999999996</v>
      </c>
      <c r="I15" s="140">
        <v>4374.541000000002</v>
      </c>
      <c r="J15" s="214">
        <f t="shared" si="0"/>
        <v>3.842910175415435E-2</v>
      </c>
      <c r="K15" s="215">
        <f t="shared" si="5"/>
        <v>4.1855978797124299E-2</v>
      </c>
      <c r="L15" s="52">
        <f t="shared" si="6"/>
        <v>4.4685966687857695E-2</v>
      </c>
      <c r="N15" s="40">
        <f t="shared" si="1"/>
        <v>2.5195563332145983</v>
      </c>
      <c r="O15" s="143">
        <f t="shared" si="1"/>
        <v>2.5085707502646466</v>
      </c>
      <c r="P15" s="52">
        <f t="shared" si="7"/>
        <v>-4.3601259496093957E-3</v>
      </c>
      <c r="Q15" s="2"/>
    </row>
    <row r="16" spans="1:17" ht="20.100000000000001" customHeight="1" x14ac:dyDescent="0.25">
      <c r="A16" s="8" t="s">
        <v>171</v>
      </c>
      <c r="B16" s="19">
        <v>16836.510000000002</v>
      </c>
      <c r="C16" s="140">
        <v>14305.770000000004</v>
      </c>
      <c r="D16" s="214">
        <f t="shared" si="2"/>
        <v>4.9502879539026781E-2</v>
      </c>
      <c r="E16" s="215">
        <f t="shared" si="3"/>
        <v>4.2103943080298786E-2</v>
      </c>
      <c r="F16" s="52">
        <f t="shared" si="4"/>
        <v>-0.15031262417211155</v>
      </c>
      <c r="H16" s="19">
        <v>3950.1970000000001</v>
      </c>
      <c r="I16" s="140">
        <v>3404.6730000000007</v>
      </c>
      <c r="J16" s="214">
        <f t="shared" si="0"/>
        <v>3.6252023909210791E-2</v>
      </c>
      <c r="K16" s="215">
        <f t="shared" si="5"/>
        <v>3.2576199628519098E-2</v>
      </c>
      <c r="L16" s="52">
        <f t="shared" si="6"/>
        <v>-0.13810045423051037</v>
      </c>
      <c r="N16" s="40">
        <f t="shared" si="1"/>
        <v>2.3462089233457526</v>
      </c>
      <c r="O16" s="143">
        <f t="shared" si="1"/>
        <v>2.3799299163903793</v>
      </c>
      <c r="P16" s="52">
        <f t="shared" si="7"/>
        <v>1.4372544878288053E-2</v>
      </c>
      <c r="Q16" s="2"/>
    </row>
    <row r="17" spans="1:17" ht="20.100000000000001" customHeight="1" x14ac:dyDescent="0.25">
      <c r="A17" s="8" t="s">
        <v>170</v>
      </c>
      <c r="B17" s="19">
        <v>11226.219999999996</v>
      </c>
      <c r="C17" s="140">
        <v>7987.9600000000009</v>
      </c>
      <c r="D17" s="214">
        <f t="shared" si="2"/>
        <v>3.3007447287983847E-2</v>
      </c>
      <c r="E17" s="215">
        <f t="shared" si="3"/>
        <v>2.3509717629159661E-2</v>
      </c>
      <c r="F17" s="52">
        <f t="shared" si="4"/>
        <v>-0.28845506323588849</v>
      </c>
      <c r="H17" s="19">
        <v>4443.07</v>
      </c>
      <c r="I17" s="140">
        <v>3200.2049999999999</v>
      </c>
      <c r="J17" s="214">
        <f t="shared" si="0"/>
        <v>4.0775252441915474E-2</v>
      </c>
      <c r="K17" s="215">
        <f t="shared" si="5"/>
        <v>3.0619832486757152E-2</v>
      </c>
      <c r="L17" s="52">
        <f t="shared" si="6"/>
        <v>-0.27973113185252535</v>
      </c>
      <c r="N17" s="40">
        <f t="shared" si="1"/>
        <v>3.9577613836179952</v>
      </c>
      <c r="O17" s="143">
        <f t="shared" si="1"/>
        <v>4.0062857099935396</v>
      </c>
      <c r="P17" s="52">
        <f t="shared" si="7"/>
        <v>1.2260548747682655E-2</v>
      </c>
      <c r="Q17" s="2"/>
    </row>
    <row r="18" spans="1:17" ht="20.100000000000001" customHeight="1" x14ac:dyDescent="0.25">
      <c r="A18" s="8" t="s">
        <v>174</v>
      </c>
      <c r="B18" s="19">
        <v>7504.87</v>
      </c>
      <c r="C18" s="140">
        <v>6732.3099999999986</v>
      </c>
      <c r="D18" s="214">
        <f t="shared" si="2"/>
        <v>2.2065895816060208E-2</v>
      </c>
      <c r="E18" s="215">
        <f t="shared" si="3"/>
        <v>1.9814158695332453E-2</v>
      </c>
      <c r="F18" s="52">
        <f t="shared" si="4"/>
        <v>-0.10294115687546904</v>
      </c>
      <c r="H18" s="19">
        <v>3149.7630000000008</v>
      </c>
      <c r="I18" s="140">
        <v>3075.623</v>
      </c>
      <c r="J18" s="214">
        <f t="shared" si="0"/>
        <v>2.8906225077976501E-2</v>
      </c>
      <c r="K18" s="215">
        <f t="shared" si="5"/>
        <v>2.9427821359074652E-2</v>
      </c>
      <c r="L18" s="52">
        <f t="shared" si="6"/>
        <v>-2.3538278911778683E-2</v>
      </c>
      <c r="N18" s="40">
        <f t="shared" si="1"/>
        <v>4.1969587747689179</v>
      </c>
      <c r="O18" s="143">
        <f t="shared" si="1"/>
        <v>4.5684512448179015</v>
      </c>
      <c r="P18" s="52">
        <f t="shared" si="7"/>
        <v>8.8514681698163178E-2</v>
      </c>
      <c r="Q18" s="2"/>
    </row>
    <row r="19" spans="1:17" ht="20.100000000000001" customHeight="1" x14ac:dyDescent="0.25">
      <c r="A19" s="8" t="s">
        <v>176</v>
      </c>
      <c r="B19" s="19">
        <v>7659.3499999999995</v>
      </c>
      <c r="C19" s="140">
        <v>5730.5500000000011</v>
      </c>
      <c r="D19" s="214">
        <f t="shared" si="2"/>
        <v>2.2520099497891469E-2</v>
      </c>
      <c r="E19" s="215">
        <f t="shared" si="3"/>
        <v>1.6865834626084871E-2</v>
      </c>
      <c r="F19" s="52">
        <f t="shared" si="4"/>
        <v>-0.2518229353665779</v>
      </c>
      <c r="H19" s="19">
        <v>4691.8079999999982</v>
      </c>
      <c r="I19" s="140">
        <v>2919.2430000000004</v>
      </c>
      <c r="J19" s="214">
        <f t="shared" si="0"/>
        <v>4.3057988194873928E-2</v>
      </c>
      <c r="K19" s="215">
        <f t="shared" si="5"/>
        <v>2.7931564274206941E-2</v>
      </c>
      <c r="L19" s="52">
        <f t="shared" si="6"/>
        <v>-0.37779998670022269</v>
      </c>
      <c r="N19" s="40">
        <f t="shared" si="1"/>
        <v>6.1255955139796434</v>
      </c>
      <c r="O19" s="143">
        <f t="shared" si="1"/>
        <v>5.0941759516974807</v>
      </c>
      <c r="P19" s="52">
        <f t="shared" si="7"/>
        <v>-0.16837865966309545</v>
      </c>
      <c r="Q19" s="2"/>
    </row>
    <row r="20" spans="1:17" ht="20.100000000000001" customHeight="1" x14ac:dyDescent="0.25">
      <c r="A20" s="8" t="s">
        <v>173</v>
      </c>
      <c r="B20" s="19">
        <v>14937.960000000001</v>
      </c>
      <c r="C20" s="140">
        <v>19016.48</v>
      </c>
      <c r="D20" s="214">
        <f t="shared" si="2"/>
        <v>4.3920743339255011E-2</v>
      </c>
      <c r="E20" s="215">
        <f t="shared" si="3"/>
        <v>5.5968241591164959E-2</v>
      </c>
      <c r="F20" s="52">
        <f t="shared" si="4"/>
        <v>0.27303058784465872</v>
      </c>
      <c r="H20" s="19">
        <v>2318.0520000000001</v>
      </c>
      <c r="I20" s="140">
        <v>2719.6210000000001</v>
      </c>
      <c r="J20" s="214">
        <f t="shared" si="0"/>
        <v>2.1273388777013881E-2</v>
      </c>
      <c r="K20" s="215">
        <f t="shared" si="5"/>
        <v>2.6021564070885139E-2</v>
      </c>
      <c r="L20" s="52">
        <f t="shared" si="6"/>
        <v>0.17323554432773722</v>
      </c>
      <c r="N20" s="40">
        <f t="shared" si="1"/>
        <v>1.5517861876722123</v>
      </c>
      <c r="O20" s="143">
        <f t="shared" si="1"/>
        <v>1.4301390162637881</v>
      </c>
      <c r="P20" s="52">
        <f t="shared" si="7"/>
        <v>-7.8391709099372403E-2</v>
      </c>
      <c r="Q20" s="2"/>
    </row>
    <row r="21" spans="1:17" ht="20.100000000000001" customHeight="1" x14ac:dyDescent="0.25">
      <c r="A21" s="8" t="s">
        <v>178</v>
      </c>
      <c r="B21" s="19">
        <v>3559.4199999999996</v>
      </c>
      <c r="C21" s="140">
        <v>4215.88</v>
      </c>
      <c r="D21" s="214">
        <f t="shared" si="2"/>
        <v>1.0465443223613603E-2</v>
      </c>
      <c r="E21" s="215">
        <f t="shared" si="3"/>
        <v>1.2407942498262589E-2</v>
      </c>
      <c r="F21" s="52">
        <f t="shared" si="4"/>
        <v>0.18442892381343043</v>
      </c>
      <c r="H21" s="19">
        <v>1734.1270000000002</v>
      </c>
      <c r="I21" s="140">
        <v>1932.8559999999998</v>
      </c>
      <c r="J21" s="214">
        <f t="shared" si="0"/>
        <v>1.5914551468093362E-2</v>
      </c>
      <c r="K21" s="215">
        <f t="shared" si="5"/>
        <v>1.8493729914497187E-2</v>
      </c>
      <c r="L21" s="52">
        <f t="shared" si="6"/>
        <v>0.11459887309291625</v>
      </c>
      <c r="N21" s="40">
        <f t="shared" si="1"/>
        <v>4.8719370009720695</v>
      </c>
      <c r="O21" s="143">
        <f t="shared" si="1"/>
        <v>4.58470354943689</v>
      </c>
      <c r="P21" s="52">
        <f t="shared" si="7"/>
        <v>-5.8956725318465637E-2</v>
      </c>
      <c r="Q21" s="2"/>
    </row>
    <row r="22" spans="1:17" ht="20.100000000000001" customHeight="1" x14ac:dyDescent="0.25">
      <c r="A22" s="8" t="s">
        <v>175</v>
      </c>
      <c r="B22" s="19">
        <v>7288.5900000000011</v>
      </c>
      <c r="C22" s="140">
        <v>6959.24</v>
      </c>
      <c r="D22" s="214">
        <f t="shared" si="2"/>
        <v>2.1429987139814321E-2</v>
      </c>
      <c r="E22" s="215">
        <f t="shared" si="3"/>
        <v>2.0482046394017128E-2</v>
      </c>
      <c r="F22" s="52">
        <f t="shared" si="4"/>
        <v>-4.5187066359885959E-2</v>
      </c>
      <c r="H22" s="19">
        <v>2046.1729999999998</v>
      </c>
      <c r="I22" s="140">
        <v>1850.6870000000004</v>
      </c>
      <c r="J22" s="214">
        <f t="shared" si="0"/>
        <v>1.8778281821990539E-2</v>
      </c>
      <c r="K22" s="215">
        <f t="shared" si="5"/>
        <v>1.7707529963055225E-2</v>
      </c>
      <c r="L22" s="52">
        <f t="shared" si="6"/>
        <v>-9.5537376360649587E-2</v>
      </c>
      <c r="N22" s="40">
        <f t="shared" si="1"/>
        <v>2.8073646617521355</v>
      </c>
      <c r="O22" s="143">
        <f t="shared" si="1"/>
        <v>2.659323431868998</v>
      </c>
      <c r="P22" s="52">
        <f t="shared" si="7"/>
        <v>-5.2733167122913718E-2</v>
      </c>
      <c r="Q22" s="2"/>
    </row>
    <row r="23" spans="1:17" ht="20.100000000000001" customHeight="1" x14ac:dyDescent="0.25">
      <c r="A23" s="8" t="s">
        <v>177</v>
      </c>
      <c r="B23" s="19">
        <v>539.02</v>
      </c>
      <c r="C23" s="140">
        <v>530.25</v>
      </c>
      <c r="D23" s="214">
        <f t="shared" si="2"/>
        <v>1.584832137368505E-3</v>
      </c>
      <c r="E23" s="215">
        <f t="shared" si="3"/>
        <v>1.5606021778854563E-3</v>
      </c>
      <c r="F23" s="52">
        <f t="shared" si="4"/>
        <v>-1.6270268264628365E-2</v>
      </c>
      <c r="H23" s="19">
        <v>1453.4699999999998</v>
      </c>
      <c r="I23" s="140">
        <v>1458.3029999999994</v>
      </c>
      <c r="J23" s="214">
        <f t="shared" si="0"/>
        <v>1.3338886438149946E-2</v>
      </c>
      <c r="K23" s="215">
        <f t="shared" si="5"/>
        <v>1.3953166617430882E-2</v>
      </c>
      <c r="L23" s="52">
        <f t="shared" si="6"/>
        <v>3.3251460298455624E-3</v>
      </c>
      <c r="N23" s="40">
        <f t="shared" si="1"/>
        <v>26.965047679121366</v>
      </c>
      <c r="O23" s="143">
        <f t="shared" si="1"/>
        <v>27.502178217821772</v>
      </c>
      <c r="P23" s="52">
        <f t="shared" si="7"/>
        <v>1.9919510066963412E-2</v>
      </c>
      <c r="Q23" s="2"/>
    </row>
    <row r="24" spans="1:17" ht="20.100000000000001" customHeight="1" x14ac:dyDescent="0.25">
      <c r="A24" s="8" t="s">
        <v>184</v>
      </c>
      <c r="B24" s="19">
        <v>2445.8300000000004</v>
      </c>
      <c r="C24" s="140">
        <v>2296.3599999999997</v>
      </c>
      <c r="D24" s="214">
        <f t="shared" si="2"/>
        <v>7.1912544739341985E-3</v>
      </c>
      <c r="E24" s="215">
        <f t="shared" si="3"/>
        <v>6.7585184671552024E-3</v>
      </c>
      <c r="F24" s="52">
        <f t="shared" si="4"/>
        <v>-6.1112178687807689E-2</v>
      </c>
      <c r="H24" s="19">
        <v>1119.3469999999998</v>
      </c>
      <c r="I24" s="140">
        <v>1200.6509999999998</v>
      </c>
      <c r="J24" s="214">
        <f t="shared" si="0"/>
        <v>1.0272549497329718E-2</v>
      </c>
      <c r="K24" s="215">
        <f t="shared" si="5"/>
        <v>1.1487930459160415E-2</v>
      </c>
      <c r="L24" s="52">
        <f t="shared" si="6"/>
        <v>7.2635206062105953E-2</v>
      </c>
      <c r="N24" s="40">
        <f t="shared" si="1"/>
        <v>4.5765527448759711</v>
      </c>
      <c r="O24" s="143">
        <f t="shared" si="1"/>
        <v>5.2284964030030139</v>
      </c>
      <c r="P24" s="52">
        <f t="shared" si="7"/>
        <v>0.14245299780647697</v>
      </c>
      <c r="Q24" s="2"/>
    </row>
    <row r="25" spans="1:17" ht="20.100000000000001" customHeight="1" x14ac:dyDescent="0.25">
      <c r="A25" s="8" t="s">
        <v>179</v>
      </c>
      <c r="B25" s="19">
        <v>2623.7999999999997</v>
      </c>
      <c r="C25" s="140">
        <v>3779.23</v>
      </c>
      <c r="D25" s="214">
        <f t="shared" si="2"/>
        <v>7.7145236949046113E-3</v>
      </c>
      <c r="E25" s="215">
        <f t="shared" si="3"/>
        <v>1.1122818611466389E-2</v>
      </c>
      <c r="F25" s="52">
        <f t="shared" si="4"/>
        <v>0.44036511929262917</v>
      </c>
      <c r="H25" s="19">
        <v>842.90499999999997</v>
      </c>
      <c r="I25" s="140">
        <v>1067.2919999999999</v>
      </c>
      <c r="J25" s="214">
        <f t="shared" si="0"/>
        <v>7.7355666598889422E-3</v>
      </c>
      <c r="K25" s="215">
        <f t="shared" si="5"/>
        <v>1.0211940252095104E-2</v>
      </c>
      <c r="L25" s="52">
        <f t="shared" si="6"/>
        <v>0.2662067492777952</v>
      </c>
      <c r="N25" s="40">
        <f t="shared" si="1"/>
        <v>3.2125352542114491</v>
      </c>
      <c r="O25" s="143">
        <f t="shared" si="1"/>
        <v>2.8240990889678583</v>
      </c>
      <c r="P25" s="52">
        <f t="shared" si="7"/>
        <v>-0.1209126544944132</v>
      </c>
      <c r="Q25" s="2"/>
    </row>
    <row r="26" spans="1:17" ht="20.100000000000001" customHeight="1" x14ac:dyDescent="0.25">
      <c r="A26" s="8" t="s">
        <v>181</v>
      </c>
      <c r="B26" s="19">
        <v>1190.29</v>
      </c>
      <c r="C26" s="140">
        <v>2604.44</v>
      </c>
      <c r="D26" s="214">
        <f t="shared" si="2"/>
        <v>3.4997028770516084E-3</v>
      </c>
      <c r="E26" s="215">
        <f t="shared" si="3"/>
        <v>7.6652423124412969E-3</v>
      </c>
      <c r="F26" s="52">
        <f t="shared" si="4"/>
        <v>1.1880718144317772</v>
      </c>
      <c r="H26" s="19">
        <v>551.16399999999999</v>
      </c>
      <c r="I26" s="140">
        <v>1064.1570000000004</v>
      </c>
      <c r="J26" s="214">
        <f t="shared" si="0"/>
        <v>5.0581807707049181E-3</v>
      </c>
      <c r="K26" s="215">
        <f t="shared" si="5"/>
        <v>1.0181944306570998E-2</v>
      </c>
      <c r="L26" s="52">
        <f t="shared" si="6"/>
        <v>0.93074475110856369</v>
      </c>
      <c r="N26" s="40">
        <f t="shared" si="1"/>
        <v>4.6305018104831595</v>
      </c>
      <c r="O26" s="143">
        <f t="shared" si="1"/>
        <v>4.0859340203652241</v>
      </c>
      <c r="P26" s="52">
        <f t="shared" si="7"/>
        <v>-0.11760448703098847</v>
      </c>
      <c r="Q26" s="2"/>
    </row>
    <row r="27" spans="1:17" ht="20.100000000000001" customHeight="1" x14ac:dyDescent="0.25">
      <c r="A27" s="8" t="s">
        <v>180</v>
      </c>
      <c r="B27" s="19">
        <v>2948.6400000000003</v>
      </c>
      <c r="C27" s="140">
        <v>3879.4900000000002</v>
      </c>
      <c r="D27" s="214">
        <f t="shared" si="2"/>
        <v>8.6696215975850047E-3</v>
      </c>
      <c r="E27" s="215">
        <f t="shared" si="3"/>
        <v>1.1417898242498536E-2</v>
      </c>
      <c r="F27" s="52">
        <f t="shared" si="4"/>
        <v>0.31568791035867377</v>
      </c>
      <c r="H27" s="19">
        <v>784.32600000000014</v>
      </c>
      <c r="I27" s="140">
        <v>952.92999999999984</v>
      </c>
      <c r="J27" s="214">
        <f t="shared" si="0"/>
        <v>7.1979713681661114E-3</v>
      </c>
      <c r="K27" s="215">
        <f t="shared" si="5"/>
        <v>9.1177149500127289E-3</v>
      </c>
      <c r="L27" s="52">
        <f t="shared" si="6"/>
        <v>0.21496673577058478</v>
      </c>
      <c r="N27" s="40">
        <f t="shared" si="1"/>
        <v>2.6599584893374573</v>
      </c>
      <c r="O27" s="143">
        <f t="shared" si="1"/>
        <v>2.4563280224978019</v>
      </c>
      <c r="P27" s="52">
        <f t="shared" si="7"/>
        <v>-7.6554001746988037E-2</v>
      </c>
      <c r="Q27" s="2"/>
    </row>
    <row r="28" spans="1:17" ht="20.100000000000001" customHeight="1" x14ac:dyDescent="0.25">
      <c r="A28" s="8" t="s">
        <v>197</v>
      </c>
      <c r="B28" s="19">
        <v>3715.4700000000007</v>
      </c>
      <c r="C28" s="140">
        <v>5556.63</v>
      </c>
      <c r="D28" s="214">
        <f t="shared" si="2"/>
        <v>1.0924263035561873E-2</v>
      </c>
      <c r="E28" s="215">
        <f t="shared" si="3"/>
        <v>1.635396299802671E-2</v>
      </c>
      <c r="F28" s="52">
        <f t="shared" si="4"/>
        <v>0.49553892239743536</v>
      </c>
      <c r="H28" s="19">
        <v>459.01400000000001</v>
      </c>
      <c r="I28" s="140">
        <v>648.81599999999992</v>
      </c>
      <c r="J28" s="214">
        <f t="shared" si="0"/>
        <v>4.2124953521716722E-3</v>
      </c>
      <c r="K28" s="215">
        <f t="shared" si="5"/>
        <v>6.2079264405648467E-3</v>
      </c>
      <c r="L28" s="52">
        <f t="shared" si="6"/>
        <v>0.41349937038957396</v>
      </c>
      <c r="N28" s="40">
        <f t="shared" si="1"/>
        <v>1.235413016388236</v>
      </c>
      <c r="O28" s="143">
        <f t="shared" si="1"/>
        <v>1.1676429778480841</v>
      </c>
      <c r="P28" s="52">
        <f t="shared" si="7"/>
        <v>-5.4856179788585535E-2</v>
      </c>
      <c r="Q28" s="2"/>
    </row>
    <row r="29" spans="1:17" ht="20.100000000000001" customHeight="1" x14ac:dyDescent="0.25">
      <c r="A29" s="8" t="s">
        <v>183</v>
      </c>
      <c r="B29" s="19">
        <v>12038.130000000001</v>
      </c>
      <c r="C29" s="140">
        <v>8852.1099999999988</v>
      </c>
      <c r="D29" s="214">
        <f t="shared" si="2"/>
        <v>3.539463340473438E-2</v>
      </c>
      <c r="E29" s="215">
        <f t="shared" si="3"/>
        <v>2.6053035633911599E-2</v>
      </c>
      <c r="F29" s="52">
        <f t="shared" si="4"/>
        <v>-0.26466070726931856</v>
      </c>
      <c r="H29" s="19">
        <v>1031.5600000000002</v>
      </c>
      <c r="I29" s="140">
        <v>602.10500000000013</v>
      </c>
      <c r="J29" s="214">
        <f t="shared" si="0"/>
        <v>9.4669045072398889E-3</v>
      </c>
      <c r="K29" s="215">
        <f t="shared" si="5"/>
        <v>5.7609916362979614E-3</v>
      </c>
      <c r="L29" s="52">
        <f t="shared" si="6"/>
        <v>-0.41631606498894874</v>
      </c>
      <c r="N29" s="40">
        <f t="shared" si="1"/>
        <v>0.85691050021888793</v>
      </c>
      <c r="O29" s="143">
        <f t="shared" si="1"/>
        <v>0.68018246497162838</v>
      </c>
      <c r="P29" s="52">
        <f t="shared" si="7"/>
        <v>-0.2062386155871779</v>
      </c>
      <c r="Q29" s="2"/>
    </row>
    <row r="30" spans="1:17" ht="20.100000000000001" customHeight="1" x14ac:dyDescent="0.25">
      <c r="A30" s="8" t="s">
        <v>202</v>
      </c>
      <c r="B30" s="19">
        <v>181.65000000000003</v>
      </c>
      <c r="C30" s="140">
        <v>1047.6299999999999</v>
      </c>
      <c r="D30" s="214">
        <f t="shared" si="2"/>
        <v>5.3408919474785539E-4</v>
      </c>
      <c r="E30" s="215">
        <f t="shared" si="3"/>
        <v>3.0833260907461393E-3</v>
      </c>
      <c r="F30" s="52">
        <f t="shared" si="4"/>
        <v>4.7672997522708487</v>
      </c>
      <c r="H30" s="19">
        <v>337.51400000000001</v>
      </c>
      <c r="I30" s="140">
        <v>561.20900000000006</v>
      </c>
      <c r="J30" s="214">
        <f t="shared" si="0"/>
        <v>3.0974570629498659E-3</v>
      </c>
      <c r="K30" s="215">
        <f t="shared" si="5"/>
        <v>5.3696952445423012E-3</v>
      </c>
      <c r="L30" s="52">
        <f t="shared" si="6"/>
        <v>0.66277250721451564</v>
      </c>
      <c r="N30" s="40">
        <f t="shared" si="1"/>
        <v>18.580456922653454</v>
      </c>
      <c r="O30" s="143">
        <f t="shared" si="1"/>
        <v>5.3569389956377744</v>
      </c>
      <c r="P30" s="52">
        <f t="shared" si="7"/>
        <v>-0.71168959848847702</v>
      </c>
      <c r="Q30" s="2"/>
    </row>
    <row r="31" spans="1:17" ht="20.100000000000001" customHeight="1" x14ac:dyDescent="0.25">
      <c r="A31" s="8" t="s">
        <v>200</v>
      </c>
      <c r="B31" s="19">
        <v>2765.24</v>
      </c>
      <c r="C31" s="140">
        <v>1978.3700000000003</v>
      </c>
      <c r="D31" s="214">
        <f t="shared" si="2"/>
        <v>8.1303870348723335E-3</v>
      </c>
      <c r="E31" s="215">
        <f t="shared" si="3"/>
        <v>5.8226280634856211E-3</v>
      </c>
      <c r="F31" s="52">
        <f t="shared" si="4"/>
        <v>-0.28455757908897583</v>
      </c>
      <c r="H31" s="19">
        <v>793.952</v>
      </c>
      <c r="I31" s="140">
        <v>531.71300000000008</v>
      </c>
      <c r="J31" s="214">
        <f t="shared" si="0"/>
        <v>7.2863117679360613E-3</v>
      </c>
      <c r="K31" s="215">
        <f t="shared" si="5"/>
        <v>5.0874750183288594E-3</v>
      </c>
      <c r="L31" s="52">
        <f t="shared" si="6"/>
        <v>-0.33029578614324284</v>
      </c>
      <c r="N31" s="40">
        <f t="shared" ref="N31" si="8">(H31/B31)*10</f>
        <v>2.8711865877826162</v>
      </c>
      <c r="O31" s="143">
        <f t="shared" ref="O31" si="9">(I31/C31)*10</f>
        <v>2.6876317372382315</v>
      </c>
      <c r="P31" s="52">
        <f t="shared" ref="P31" si="10">(O31-N31)/N31</f>
        <v>-6.3929962380515987E-2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29535.540000000037</v>
      </c>
      <c r="C32" s="140">
        <f>C33-SUM(C7:C31)</f>
        <v>29276.890000000072</v>
      </c>
      <c r="D32" s="214">
        <f t="shared" si="2"/>
        <v>8.6840697908302178E-2</v>
      </c>
      <c r="E32" s="215">
        <f t="shared" si="3"/>
        <v>8.6166107111198584E-2</v>
      </c>
      <c r="F32" s="52">
        <f t="shared" si="4"/>
        <v>-8.7572463547294123E-3</v>
      </c>
      <c r="H32" s="19">
        <f>H33-SUM(H7:H31)</f>
        <v>9535.757000000056</v>
      </c>
      <c r="I32" s="140">
        <f>I33-SUM(I7:I31)</f>
        <v>8704.4130000000441</v>
      </c>
      <c r="J32" s="214">
        <f t="shared" si="0"/>
        <v>8.7512215405061114E-2</v>
      </c>
      <c r="K32" s="215">
        <f t="shared" si="5"/>
        <v>8.3284560818932735E-2</v>
      </c>
      <c r="L32" s="52">
        <f t="shared" si="6"/>
        <v>-8.7181751800093799E-2</v>
      </c>
      <c r="N32" s="40">
        <f t="shared" si="1"/>
        <v>3.2285703934988303</v>
      </c>
      <c r="O32" s="143">
        <f t="shared" si="1"/>
        <v>2.9731344415339271</v>
      </c>
      <c r="P32" s="52">
        <f t="shared" si="7"/>
        <v>-7.911735561945886E-2</v>
      </c>
      <c r="Q32" s="2"/>
    </row>
    <row r="33" spans="1:17" ht="26.25" customHeight="1" thickBot="1" x14ac:dyDescent="0.3">
      <c r="A33" s="35" t="s">
        <v>18</v>
      </c>
      <c r="B33" s="36">
        <v>340111.73000000004</v>
      </c>
      <c r="C33" s="148">
        <v>339772.69</v>
      </c>
      <c r="D33" s="251">
        <f>SUM(D7:D32)</f>
        <v>1</v>
      </c>
      <c r="E33" s="252">
        <f>SUM(E7:E32)</f>
        <v>1.0000000000000002</v>
      </c>
      <c r="F33" s="57">
        <f t="shared" si="4"/>
        <v>-9.9684888845214849E-4</v>
      </c>
      <c r="G33" s="56"/>
      <c r="H33" s="36">
        <v>108964.86800000006</v>
      </c>
      <c r="I33" s="148">
        <v>104514.12500000007</v>
      </c>
      <c r="J33" s="251">
        <f>SUM(J7:J32)</f>
        <v>1.0000000000000002</v>
      </c>
      <c r="K33" s="252">
        <f>SUM(K7:K32)</f>
        <v>1</v>
      </c>
      <c r="L33" s="57">
        <f t="shared" si="6"/>
        <v>-4.0845669633628935E-2</v>
      </c>
      <c r="M33" s="56"/>
      <c r="N33" s="37">
        <f t="shared" si="1"/>
        <v>3.203796234843181</v>
      </c>
      <c r="O33" s="150">
        <f t="shared" si="1"/>
        <v>3.0760013407787445</v>
      </c>
      <c r="P33" s="57">
        <f t="shared" si="7"/>
        <v>-3.9888583635435772E-2</v>
      </c>
      <c r="Q33" s="2"/>
    </row>
    <row r="35" spans="1:17" ht="15.75" thickBot="1" x14ac:dyDescent="0.3"/>
    <row r="36" spans="1:17" x14ac:dyDescent="0.25">
      <c r="A36" s="376" t="s">
        <v>2</v>
      </c>
      <c r="B36" s="364" t="s">
        <v>1</v>
      </c>
      <c r="C36" s="362"/>
      <c r="D36" s="364" t="s">
        <v>104</v>
      </c>
      <c r="E36" s="362"/>
      <c r="F36" s="130" t="s">
        <v>0</v>
      </c>
      <c r="H36" s="374" t="s">
        <v>19</v>
      </c>
      <c r="I36" s="375"/>
      <c r="J36" s="364" t="s">
        <v>104</v>
      </c>
      <c r="K36" s="365"/>
      <c r="L36" s="130" t="s">
        <v>0</v>
      </c>
      <c r="N36" s="372" t="s">
        <v>22</v>
      </c>
      <c r="O36" s="362"/>
      <c r="P36" s="130" t="s">
        <v>0</v>
      </c>
    </row>
    <row r="37" spans="1:17" x14ac:dyDescent="0.25">
      <c r="A37" s="377"/>
      <c r="B37" s="367" t="str">
        <f>B5</f>
        <v>out</v>
      </c>
      <c r="C37" s="369"/>
      <c r="D37" s="367" t="str">
        <f>B37</f>
        <v>out</v>
      </c>
      <c r="E37" s="369"/>
      <c r="F37" s="131" t="str">
        <f>F5</f>
        <v>2025 /2024</v>
      </c>
      <c r="H37" s="370" t="str">
        <f>B37</f>
        <v>out</v>
      </c>
      <c r="I37" s="369"/>
      <c r="J37" s="367" t="str">
        <f>B37</f>
        <v>out</v>
      </c>
      <c r="K37" s="368"/>
      <c r="L37" s="131" t="str">
        <f>F37</f>
        <v>2025 /2024</v>
      </c>
      <c r="N37" s="370" t="str">
        <f>B37</f>
        <v>out</v>
      </c>
      <c r="O37" s="368"/>
      <c r="P37" s="131" t="str">
        <f>F37</f>
        <v>2025 /2024</v>
      </c>
    </row>
    <row r="38" spans="1:17" ht="19.5" customHeight="1" thickBot="1" x14ac:dyDescent="0.3">
      <c r="A38" s="378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2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8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162</v>
      </c>
      <c r="B39" s="19">
        <v>29968.1</v>
      </c>
      <c r="C39" s="147">
        <v>26180.329999999994</v>
      </c>
      <c r="D39" s="247">
        <f>B39/$B$62</f>
        <v>0.2169643267616076</v>
      </c>
      <c r="E39" s="246">
        <f>C39/$C$62</f>
        <v>0.19883454652776067</v>
      </c>
      <c r="F39" s="52">
        <f>(C39-B39)/B39</f>
        <v>-0.12639339831354021</v>
      </c>
      <c r="H39" s="39">
        <v>9932.1770000000015</v>
      </c>
      <c r="I39" s="147">
        <v>8745.4240000000027</v>
      </c>
      <c r="J39" s="250">
        <f>H39/$H$62</f>
        <v>0.22421185249597161</v>
      </c>
      <c r="K39" s="246">
        <f>I39/$I$62</f>
        <v>0.21999777673403742</v>
      </c>
      <c r="L39" s="52">
        <f>(I39-H39)/H39</f>
        <v>-0.11948568778023173</v>
      </c>
      <c r="N39" s="40">
        <f t="shared" ref="N39:O62" si="11">(H39/B39)*10</f>
        <v>3.3142498189741767</v>
      </c>
      <c r="O39" s="149">
        <f t="shared" si="11"/>
        <v>3.3404559835571228</v>
      </c>
      <c r="P39" s="52">
        <f>(O39-N39)/N39</f>
        <v>7.9071180551674343E-3</v>
      </c>
    </row>
    <row r="40" spans="1:17" ht="20.100000000000001" customHeight="1" x14ac:dyDescent="0.25">
      <c r="A40" s="38" t="s">
        <v>168</v>
      </c>
      <c r="B40" s="19">
        <v>18487.039999999997</v>
      </c>
      <c r="C40" s="140">
        <v>15013.34</v>
      </c>
      <c r="D40" s="247">
        <f t="shared" ref="D40:D61" si="12">B40/$B$62</f>
        <v>0.13384325957985024</v>
      </c>
      <c r="E40" s="215">
        <f t="shared" ref="E40:E61" si="13">C40/$C$62</f>
        <v>0.11402341570053132</v>
      </c>
      <c r="F40" s="52">
        <f t="shared" ref="F40:F62" si="14">(C40-B40)/B40</f>
        <v>-0.18789919857370341</v>
      </c>
      <c r="H40" s="19">
        <v>7371.18</v>
      </c>
      <c r="I40" s="140">
        <v>6045.4349999999995</v>
      </c>
      <c r="J40" s="247">
        <f t="shared" ref="J40:J62" si="15">H40/$H$62</f>
        <v>0.16639916131994587</v>
      </c>
      <c r="K40" s="215">
        <f t="shared" ref="K40:K62" si="16">I40/$I$62</f>
        <v>0.15207750469161188</v>
      </c>
      <c r="L40" s="52">
        <f t="shared" ref="L40:L62" si="17">(I40-H40)/H40</f>
        <v>-0.17985519279138493</v>
      </c>
      <c r="N40" s="40">
        <f t="shared" si="11"/>
        <v>3.987214827251957</v>
      </c>
      <c r="O40" s="143">
        <f t="shared" si="11"/>
        <v>4.026708913539558</v>
      </c>
      <c r="P40" s="52">
        <f t="shared" ref="P40:P62" si="18">(O40-N40)/N40</f>
        <v>9.9051814358397262E-3</v>
      </c>
    </row>
    <row r="41" spans="1:17" ht="20.100000000000001" customHeight="1" x14ac:dyDescent="0.25">
      <c r="A41" s="38" t="s">
        <v>169</v>
      </c>
      <c r="B41" s="19">
        <v>16619.68</v>
      </c>
      <c r="C41" s="140">
        <v>17438.380000000005</v>
      </c>
      <c r="D41" s="247">
        <f t="shared" si="12"/>
        <v>0.12032386711848114</v>
      </c>
      <c r="E41" s="215">
        <f t="shared" si="13"/>
        <v>0.13244112581769493</v>
      </c>
      <c r="F41" s="52">
        <f t="shared" si="14"/>
        <v>4.9260876262359102E-2</v>
      </c>
      <c r="H41" s="19">
        <v>4187.4219999999996</v>
      </c>
      <c r="I41" s="140">
        <v>4374.541000000002</v>
      </c>
      <c r="J41" s="247">
        <f t="shared" si="15"/>
        <v>9.4528082192090038E-2</v>
      </c>
      <c r="K41" s="215">
        <f t="shared" si="16"/>
        <v>0.11004489824986106</v>
      </c>
      <c r="L41" s="52">
        <f t="shared" si="17"/>
        <v>4.4685966687857695E-2</v>
      </c>
      <c r="N41" s="40">
        <f t="shared" si="11"/>
        <v>2.5195563332145983</v>
      </c>
      <c r="O41" s="143">
        <f t="shared" si="11"/>
        <v>2.5085707502646466</v>
      </c>
      <c r="P41" s="52">
        <f t="shared" si="18"/>
        <v>-4.3601259496093957E-3</v>
      </c>
    </row>
    <row r="42" spans="1:17" ht="20.100000000000001" customHeight="1" x14ac:dyDescent="0.25">
      <c r="A42" s="38" t="s">
        <v>171</v>
      </c>
      <c r="B42" s="19">
        <v>16836.510000000002</v>
      </c>
      <c r="C42" s="140">
        <v>14305.770000000004</v>
      </c>
      <c r="D42" s="247">
        <f t="shared" si="12"/>
        <v>0.12189368218756193</v>
      </c>
      <c r="E42" s="215">
        <f t="shared" si="13"/>
        <v>0.10864955830123013</v>
      </c>
      <c r="F42" s="52">
        <f t="shared" si="14"/>
        <v>-0.15031262417211155</v>
      </c>
      <c r="H42" s="19">
        <v>3950.1970000000001</v>
      </c>
      <c r="I42" s="140">
        <v>3404.6730000000007</v>
      </c>
      <c r="J42" s="247">
        <f t="shared" si="15"/>
        <v>8.9172896042230165E-2</v>
      </c>
      <c r="K42" s="215">
        <f t="shared" si="16"/>
        <v>8.5647132775541285E-2</v>
      </c>
      <c r="L42" s="52">
        <f t="shared" si="17"/>
        <v>-0.13810045423051037</v>
      </c>
      <c r="N42" s="40">
        <f t="shared" si="11"/>
        <v>2.3462089233457526</v>
      </c>
      <c r="O42" s="143">
        <f t="shared" si="11"/>
        <v>2.3799299163903793</v>
      </c>
      <c r="P42" s="52">
        <f t="shared" si="18"/>
        <v>1.4372544878288053E-2</v>
      </c>
    </row>
    <row r="43" spans="1:17" ht="20.100000000000001" customHeight="1" x14ac:dyDescent="0.25">
      <c r="A43" s="38" t="s">
        <v>170</v>
      </c>
      <c r="B43" s="19">
        <v>11226.219999999996</v>
      </c>
      <c r="C43" s="140">
        <v>7987.9600000000009</v>
      </c>
      <c r="D43" s="247">
        <f t="shared" si="12"/>
        <v>8.1276065695779637E-2</v>
      </c>
      <c r="E43" s="215">
        <f t="shared" si="13"/>
        <v>6.0667012382269118E-2</v>
      </c>
      <c r="F43" s="52">
        <f t="shared" si="14"/>
        <v>-0.28845506323588849</v>
      </c>
      <c r="H43" s="19">
        <v>4443.07</v>
      </c>
      <c r="I43" s="140">
        <v>3200.2049999999999</v>
      </c>
      <c r="J43" s="247">
        <f t="shared" si="15"/>
        <v>0.10029915450251001</v>
      </c>
      <c r="K43" s="215">
        <f t="shared" si="16"/>
        <v>8.050358508554302E-2</v>
      </c>
      <c r="L43" s="52">
        <f t="shared" si="17"/>
        <v>-0.27973113185252535</v>
      </c>
      <c r="N43" s="40">
        <f t="shared" si="11"/>
        <v>3.9577613836179952</v>
      </c>
      <c r="O43" s="143">
        <f t="shared" si="11"/>
        <v>4.0062857099935396</v>
      </c>
      <c r="P43" s="52">
        <f t="shared" si="18"/>
        <v>1.2260548747682655E-2</v>
      </c>
    </row>
    <row r="44" spans="1:17" ht="20.100000000000001" customHeight="1" x14ac:dyDescent="0.25">
      <c r="A44" s="38" t="s">
        <v>176</v>
      </c>
      <c r="B44" s="19">
        <v>7659.3499999999995</v>
      </c>
      <c r="C44" s="140">
        <v>5730.5500000000011</v>
      </c>
      <c r="D44" s="247">
        <f t="shared" si="12"/>
        <v>5.5452488351998265E-2</v>
      </c>
      <c r="E44" s="215">
        <f t="shared" si="13"/>
        <v>4.3522419717576491E-2</v>
      </c>
      <c r="F44" s="52">
        <f t="shared" si="14"/>
        <v>-0.2518229353665779</v>
      </c>
      <c r="H44" s="19">
        <v>4691.8079999999982</v>
      </c>
      <c r="I44" s="140">
        <v>2919.2430000000004</v>
      </c>
      <c r="J44" s="247">
        <f t="shared" si="15"/>
        <v>0.10591423846306998</v>
      </c>
      <c r="K44" s="215">
        <f t="shared" si="16"/>
        <v>7.3435772782017378E-2</v>
      </c>
      <c r="L44" s="52">
        <f t="shared" si="17"/>
        <v>-0.37779998670022269</v>
      </c>
      <c r="N44" s="40">
        <f t="shared" si="11"/>
        <v>6.1255955139796434</v>
      </c>
      <c r="O44" s="143">
        <f t="shared" si="11"/>
        <v>5.0941759516974807</v>
      </c>
      <c r="P44" s="52">
        <f t="shared" si="18"/>
        <v>-0.16837865966309545</v>
      </c>
    </row>
    <row r="45" spans="1:17" ht="20.100000000000001" customHeight="1" x14ac:dyDescent="0.25">
      <c r="A45" s="38" t="s">
        <v>173</v>
      </c>
      <c r="B45" s="19">
        <v>14937.960000000001</v>
      </c>
      <c r="C45" s="140">
        <v>19016.48</v>
      </c>
      <c r="D45" s="247">
        <f t="shared" si="12"/>
        <v>0.10814847903576884</v>
      </c>
      <c r="E45" s="215">
        <f t="shared" si="13"/>
        <v>0.1444264903213302</v>
      </c>
      <c r="F45" s="52">
        <f t="shared" si="14"/>
        <v>0.27303058784465872</v>
      </c>
      <c r="H45" s="19">
        <v>2318.0520000000001</v>
      </c>
      <c r="I45" s="140">
        <v>2719.6210000000001</v>
      </c>
      <c r="J45" s="247">
        <f t="shared" si="15"/>
        <v>5.2328380082432277E-2</v>
      </c>
      <c r="K45" s="215">
        <f t="shared" si="16"/>
        <v>6.8414129899156337E-2</v>
      </c>
      <c r="L45" s="52">
        <f t="shared" si="17"/>
        <v>0.17323554432773722</v>
      </c>
      <c r="N45" s="40">
        <f t="shared" si="11"/>
        <v>1.5517861876722123</v>
      </c>
      <c r="O45" s="143">
        <f t="shared" si="11"/>
        <v>1.4301390162637881</v>
      </c>
      <c r="P45" s="52">
        <f t="shared" si="18"/>
        <v>-7.8391709099372403E-2</v>
      </c>
    </row>
    <row r="46" spans="1:17" ht="20.100000000000001" customHeight="1" x14ac:dyDescent="0.25">
      <c r="A46" s="38" t="s">
        <v>175</v>
      </c>
      <c r="B46" s="19">
        <v>7288.5900000000011</v>
      </c>
      <c r="C46" s="140">
        <v>6959.24</v>
      </c>
      <c r="D46" s="247">
        <f t="shared" si="12"/>
        <v>5.2768244312832176E-2</v>
      </c>
      <c r="E46" s="215">
        <f t="shared" si="13"/>
        <v>5.2854082801013336E-2</v>
      </c>
      <c r="F46" s="52">
        <f t="shared" si="14"/>
        <v>-4.5187066359885959E-2</v>
      </c>
      <c r="H46" s="19">
        <v>2046.1729999999998</v>
      </c>
      <c r="I46" s="140">
        <v>1850.6870000000004</v>
      </c>
      <c r="J46" s="247">
        <f t="shared" si="15"/>
        <v>4.6190904457022827E-2</v>
      </c>
      <c r="K46" s="215">
        <f t="shared" si="16"/>
        <v>4.6555435783397749E-2</v>
      </c>
      <c r="L46" s="52">
        <f t="shared" si="17"/>
        <v>-9.5537376360649587E-2</v>
      </c>
      <c r="N46" s="40">
        <f t="shared" si="11"/>
        <v>2.8073646617521355</v>
      </c>
      <c r="O46" s="143">
        <f t="shared" si="11"/>
        <v>2.659323431868998</v>
      </c>
      <c r="P46" s="52">
        <f t="shared" si="18"/>
        <v>-5.2733167122913718E-2</v>
      </c>
    </row>
    <row r="47" spans="1:17" ht="20.100000000000001" customHeight="1" x14ac:dyDescent="0.25">
      <c r="A47" s="38" t="s">
        <v>184</v>
      </c>
      <c r="B47" s="19">
        <v>2445.8300000000004</v>
      </c>
      <c r="C47" s="140">
        <v>2296.3599999999997</v>
      </c>
      <c r="D47" s="247">
        <f t="shared" si="12"/>
        <v>1.7707424205182939E-2</v>
      </c>
      <c r="E47" s="215">
        <f t="shared" si="13"/>
        <v>1.744041038690072E-2</v>
      </c>
      <c r="F47" s="52">
        <f t="shared" si="14"/>
        <v>-6.1112178687807689E-2</v>
      </c>
      <c r="H47" s="19">
        <v>1119.3469999999998</v>
      </c>
      <c r="I47" s="140">
        <v>1200.6509999999998</v>
      </c>
      <c r="J47" s="247">
        <f t="shared" si="15"/>
        <v>2.5268464754082436E-2</v>
      </c>
      <c r="K47" s="215">
        <f t="shared" si="16"/>
        <v>3.0203286957098782E-2</v>
      </c>
      <c r="L47" s="52">
        <f t="shared" si="17"/>
        <v>7.2635206062105953E-2</v>
      </c>
      <c r="N47" s="40">
        <f t="shared" si="11"/>
        <v>4.5765527448759711</v>
      </c>
      <c r="O47" s="143">
        <f t="shared" si="11"/>
        <v>5.2284964030030139</v>
      </c>
      <c r="P47" s="52">
        <f t="shared" si="18"/>
        <v>0.14245299780647697</v>
      </c>
    </row>
    <row r="48" spans="1:17" ht="20.100000000000001" customHeight="1" x14ac:dyDescent="0.25">
      <c r="A48" s="38" t="s">
        <v>179</v>
      </c>
      <c r="B48" s="19">
        <v>2623.7999999999997</v>
      </c>
      <c r="C48" s="140">
        <v>3779.23</v>
      </c>
      <c r="D48" s="247">
        <f t="shared" si="12"/>
        <v>1.8995898991164138E-2</v>
      </c>
      <c r="E48" s="215">
        <f t="shared" si="13"/>
        <v>2.8702521445455771E-2</v>
      </c>
      <c r="F48" s="52">
        <f t="shared" si="14"/>
        <v>0.44036511929262917</v>
      </c>
      <c r="H48" s="19">
        <v>842.90499999999997</v>
      </c>
      <c r="I48" s="140">
        <v>1067.2919999999999</v>
      </c>
      <c r="J48" s="247">
        <f t="shared" si="15"/>
        <v>1.9027982639467353E-2</v>
      </c>
      <c r="K48" s="215">
        <f t="shared" si="16"/>
        <v>2.6848540119498401E-2</v>
      </c>
      <c r="L48" s="52">
        <f t="shared" si="17"/>
        <v>0.2662067492777952</v>
      </c>
      <c r="N48" s="40">
        <f t="shared" si="11"/>
        <v>3.2125352542114491</v>
      </c>
      <c r="O48" s="143">
        <f t="shared" si="11"/>
        <v>2.8240990889678583</v>
      </c>
      <c r="P48" s="52">
        <f t="shared" si="18"/>
        <v>-0.1209126544944132</v>
      </c>
    </row>
    <row r="49" spans="1:16" ht="20.100000000000001" customHeight="1" x14ac:dyDescent="0.25">
      <c r="A49" s="38" t="s">
        <v>181</v>
      </c>
      <c r="B49" s="19">
        <v>1190.29</v>
      </c>
      <c r="C49" s="140">
        <v>2604.44</v>
      </c>
      <c r="D49" s="247">
        <f t="shared" si="12"/>
        <v>8.6175122380489234E-3</v>
      </c>
      <c r="E49" s="215">
        <f t="shared" si="13"/>
        <v>1.9780218444869147E-2</v>
      </c>
      <c r="F49" s="52">
        <f t="shared" si="14"/>
        <v>1.1880718144317772</v>
      </c>
      <c r="H49" s="19">
        <v>551.16399999999999</v>
      </c>
      <c r="I49" s="140">
        <v>1064.1570000000004</v>
      </c>
      <c r="J49" s="247">
        <f t="shared" si="15"/>
        <v>1.2442136448946659E-2</v>
      </c>
      <c r="K49" s="215">
        <f t="shared" si="16"/>
        <v>2.6769676815665323E-2</v>
      </c>
      <c r="L49" s="52">
        <f t="shared" si="17"/>
        <v>0.93074475110856369</v>
      </c>
      <c r="N49" s="40">
        <f t="shared" si="11"/>
        <v>4.6305018104831595</v>
      </c>
      <c r="O49" s="143">
        <f t="shared" si="11"/>
        <v>4.0859340203652241</v>
      </c>
      <c r="P49" s="52">
        <f t="shared" si="18"/>
        <v>-0.11760448703098847</v>
      </c>
    </row>
    <row r="50" spans="1:16" ht="20.100000000000001" customHeight="1" x14ac:dyDescent="0.25">
      <c r="A50" s="38" t="s">
        <v>180</v>
      </c>
      <c r="B50" s="19">
        <v>2948.6400000000003</v>
      </c>
      <c r="C50" s="140">
        <v>3879.4900000000002</v>
      </c>
      <c r="D50" s="247">
        <f t="shared" si="12"/>
        <v>2.1347689458535803E-2</v>
      </c>
      <c r="E50" s="215">
        <f t="shared" si="13"/>
        <v>2.9463976768397588E-2</v>
      </c>
      <c r="F50" s="52">
        <f t="shared" si="14"/>
        <v>0.31568791035867377</v>
      </c>
      <c r="H50" s="19">
        <v>784.32600000000014</v>
      </c>
      <c r="I50" s="140">
        <v>952.92999999999984</v>
      </c>
      <c r="J50" s="247">
        <f t="shared" si="15"/>
        <v>1.7705603255032148E-2</v>
      </c>
      <c r="K50" s="215">
        <f t="shared" si="16"/>
        <v>2.3971677231791871E-2</v>
      </c>
      <c r="L50" s="52">
        <f t="shared" si="17"/>
        <v>0.21496673577058478</v>
      </c>
      <c r="N50" s="40">
        <f t="shared" si="11"/>
        <v>2.6599584893374573</v>
      </c>
      <c r="O50" s="143">
        <f t="shared" si="11"/>
        <v>2.4563280224978019</v>
      </c>
      <c r="P50" s="52">
        <f t="shared" si="18"/>
        <v>-7.6554001746988037E-2</v>
      </c>
    </row>
    <row r="51" spans="1:16" ht="20.100000000000001" customHeight="1" x14ac:dyDescent="0.25">
      <c r="A51" s="38" t="s">
        <v>188</v>
      </c>
      <c r="B51" s="19">
        <v>1290.8200000000004</v>
      </c>
      <c r="C51" s="140">
        <v>1479.95</v>
      </c>
      <c r="D51" s="247">
        <f t="shared" si="12"/>
        <v>9.3453336137565759E-3</v>
      </c>
      <c r="E51" s="215">
        <f t="shared" si="13"/>
        <v>1.1239934222897858E-2</v>
      </c>
      <c r="F51" s="52">
        <f t="shared" si="14"/>
        <v>0.14651926682263955</v>
      </c>
      <c r="H51" s="19">
        <v>428.709</v>
      </c>
      <c r="I51" s="140">
        <v>480.07400000000001</v>
      </c>
      <c r="J51" s="247">
        <f t="shared" si="15"/>
        <v>9.6778016613775081E-3</v>
      </c>
      <c r="K51" s="215">
        <f t="shared" si="16"/>
        <v>1.2076625749399487E-2</v>
      </c>
      <c r="L51" s="52">
        <f t="shared" si="17"/>
        <v>0.11981320662733931</v>
      </c>
      <c r="N51" s="40">
        <f t="shared" si="11"/>
        <v>3.3212144218403794</v>
      </c>
      <c r="O51" s="143">
        <f t="shared" si="11"/>
        <v>3.2438528328659748</v>
      </c>
      <c r="P51" s="52">
        <f t="shared" si="18"/>
        <v>-2.329316302665467E-2</v>
      </c>
    </row>
    <row r="52" spans="1:16" ht="20.100000000000001" customHeight="1" x14ac:dyDescent="0.25">
      <c r="A52" s="38" t="s">
        <v>187</v>
      </c>
      <c r="B52" s="19">
        <v>933.5</v>
      </c>
      <c r="C52" s="140">
        <v>1919.9999999999998</v>
      </c>
      <c r="D52" s="247">
        <f t="shared" si="12"/>
        <v>6.758393059018113E-3</v>
      </c>
      <c r="E52" s="215">
        <f t="shared" si="13"/>
        <v>1.4582028925277128E-2</v>
      </c>
      <c r="F52" s="52">
        <f t="shared" si="14"/>
        <v>1.0567755757900372</v>
      </c>
      <c r="H52" s="19">
        <v>232.19899999999998</v>
      </c>
      <c r="I52" s="140">
        <v>472.25800000000004</v>
      </c>
      <c r="J52" s="247">
        <f t="shared" si="15"/>
        <v>5.2417277639848847E-3</v>
      </c>
      <c r="K52" s="215">
        <f t="shared" si="16"/>
        <v>1.1880008338630926E-2</v>
      </c>
      <c r="L52" s="52">
        <f t="shared" si="17"/>
        <v>1.0338502749796514</v>
      </c>
      <c r="N52" s="40">
        <f t="shared" ref="N52:N53" si="19">(H52/B52)*10</f>
        <v>2.4874022495982859</v>
      </c>
      <c r="O52" s="143">
        <f t="shared" ref="O52:O53" si="20">(I52/C52)*10</f>
        <v>2.4596770833333341</v>
      </c>
      <c r="P52" s="52">
        <f t="shared" ref="P52:P53" si="21">(O52-N52)/N52</f>
        <v>-1.1146233492966168E-2</v>
      </c>
    </row>
    <row r="53" spans="1:16" ht="20.100000000000001" customHeight="1" x14ac:dyDescent="0.25">
      <c r="A53" s="38" t="s">
        <v>189</v>
      </c>
      <c r="B53" s="19">
        <v>558.05999999999995</v>
      </c>
      <c r="C53" s="140">
        <v>698.64999999999986</v>
      </c>
      <c r="D53" s="247">
        <f t="shared" si="12"/>
        <v>4.0402665565245285E-3</v>
      </c>
      <c r="E53" s="215">
        <f t="shared" si="13"/>
        <v>5.306111723252533E-3</v>
      </c>
      <c r="F53" s="52">
        <f t="shared" si="14"/>
        <v>0.25192631616672029</v>
      </c>
      <c r="H53" s="19">
        <v>286.226</v>
      </c>
      <c r="I53" s="140">
        <v>383.08299999999991</v>
      </c>
      <c r="J53" s="247">
        <f t="shared" si="15"/>
        <v>6.4613489764139284E-3</v>
      </c>
      <c r="K53" s="215">
        <f t="shared" si="16"/>
        <v>9.636743547780555E-3</v>
      </c>
      <c r="L53" s="52">
        <f t="shared" si="17"/>
        <v>0.3383934373536992</v>
      </c>
      <c r="N53" s="40">
        <f t="shared" si="19"/>
        <v>5.1289467082392584</v>
      </c>
      <c r="O53" s="143">
        <f t="shared" si="20"/>
        <v>5.4831890073713581</v>
      </c>
      <c r="P53" s="52">
        <f t="shared" si="21"/>
        <v>6.9067260644965697E-2</v>
      </c>
    </row>
    <row r="54" spans="1:16" ht="20.100000000000001" customHeight="1" x14ac:dyDescent="0.25">
      <c r="A54" s="38" t="s">
        <v>192</v>
      </c>
      <c r="B54" s="19">
        <v>1060.3599999999999</v>
      </c>
      <c r="C54" s="140">
        <v>469.75999999999993</v>
      </c>
      <c r="D54" s="247">
        <f t="shared" si="12"/>
        <v>7.676839490155807E-3</v>
      </c>
      <c r="E54" s="215">
        <f t="shared" si="13"/>
        <v>3.5677364103844705E-3</v>
      </c>
      <c r="F54" s="52">
        <f t="shared" si="14"/>
        <v>-0.55698064808178349</v>
      </c>
      <c r="H54" s="19">
        <v>376.81200000000001</v>
      </c>
      <c r="I54" s="140">
        <v>238.50299999999999</v>
      </c>
      <c r="J54" s="247">
        <f t="shared" si="15"/>
        <v>8.506263688485621E-3</v>
      </c>
      <c r="K54" s="215">
        <f t="shared" si="16"/>
        <v>5.9997239407029446E-3</v>
      </c>
      <c r="L54" s="52">
        <f t="shared" si="17"/>
        <v>-0.36705041240724823</v>
      </c>
      <c r="N54" s="40">
        <f t="shared" ref="N54" si="22">(H54/B54)*10</f>
        <v>3.5536232977479347</v>
      </c>
      <c r="O54" s="143">
        <f t="shared" ref="O54" si="23">(I54/C54)*10</f>
        <v>5.077124489100818</v>
      </c>
      <c r="P54" s="52">
        <f t="shared" ref="P54" si="24">(O54-N54)/N54</f>
        <v>0.42871769563149353</v>
      </c>
    </row>
    <row r="55" spans="1:16" ht="20.100000000000001" customHeight="1" x14ac:dyDescent="0.25">
      <c r="A55" s="38" t="s">
        <v>193</v>
      </c>
      <c r="B55" s="19">
        <v>497.06</v>
      </c>
      <c r="C55" s="140">
        <v>516.47</v>
      </c>
      <c r="D55" s="247">
        <f t="shared" si="12"/>
        <v>3.5986361584526439E-3</v>
      </c>
      <c r="E55" s="215">
        <f t="shared" si="13"/>
        <v>3.9224898328322289E-3</v>
      </c>
      <c r="F55" s="52">
        <f t="shared" si="14"/>
        <v>3.9049611716895395E-2</v>
      </c>
      <c r="H55" s="19">
        <v>161.75400000000002</v>
      </c>
      <c r="I55" s="140">
        <v>153.47399999999999</v>
      </c>
      <c r="J55" s="247">
        <f t="shared" si="15"/>
        <v>3.6514818441750877E-3</v>
      </c>
      <c r="K55" s="215">
        <f t="shared" si="16"/>
        <v>3.8607549258308856E-3</v>
      </c>
      <c r="L55" s="52">
        <f t="shared" si="17"/>
        <v>-5.1188842316109824E-2</v>
      </c>
      <c r="N55" s="40">
        <f t="shared" si="11"/>
        <v>3.254214782923591</v>
      </c>
      <c r="O55" s="143">
        <f t="shared" si="11"/>
        <v>2.9715956396305687</v>
      </c>
      <c r="P55" s="52">
        <f t="shared" si="18"/>
        <v>-8.6847108179846963E-2</v>
      </c>
    </row>
    <row r="56" spans="1:16" ht="20.100000000000001" customHeight="1" x14ac:dyDescent="0.25">
      <c r="A56" s="38" t="s">
        <v>191</v>
      </c>
      <c r="B56" s="19">
        <v>329.80999999999995</v>
      </c>
      <c r="C56" s="140">
        <v>416.93</v>
      </c>
      <c r="D56" s="247">
        <f t="shared" si="12"/>
        <v>2.3877724850506305E-3</v>
      </c>
      <c r="E56" s="215">
        <f t="shared" si="13"/>
        <v>3.1665027707373922E-3</v>
      </c>
      <c r="F56" s="52">
        <f t="shared" si="14"/>
        <v>0.26415208756556829</v>
      </c>
      <c r="H56" s="19">
        <v>140.41899999999998</v>
      </c>
      <c r="I56" s="140">
        <v>150.94599999999997</v>
      </c>
      <c r="J56" s="247">
        <f t="shared" si="15"/>
        <v>3.1698593486233512E-3</v>
      </c>
      <c r="K56" s="215">
        <f t="shared" si="16"/>
        <v>3.7971611675884438E-3</v>
      </c>
      <c r="L56" s="52">
        <f t="shared" si="17"/>
        <v>7.4968487170539513E-2</v>
      </c>
      <c r="N56" s="40">
        <f t="shared" ref="N56" si="25">(H56/B56)*10</f>
        <v>4.2575725417664714</v>
      </c>
      <c r="O56" s="143">
        <f t="shared" ref="O56" si="26">(I56/C56)*10</f>
        <v>3.6204158971529985</v>
      </c>
      <c r="P56" s="52">
        <f t="shared" ref="P56" si="27">(O56-N56)/N56</f>
        <v>-0.14965256337103205</v>
      </c>
    </row>
    <row r="57" spans="1:16" ht="20.100000000000001" customHeight="1" x14ac:dyDescent="0.25">
      <c r="A57" s="38" t="s">
        <v>190</v>
      </c>
      <c r="B57" s="19">
        <v>710.51</v>
      </c>
      <c r="C57" s="140">
        <v>369.61</v>
      </c>
      <c r="D57" s="247">
        <f t="shared" si="12"/>
        <v>5.143980559574675E-3</v>
      </c>
      <c r="E57" s="215">
        <f t="shared" si="13"/>
        <v>2.8071165161831666E-3</v>
      </c>
      <c r="F57" s="52">
        <f t="shared" si="14"/>
        <v>-0.47979620272761814</v>
      </c>
      <c r="H57" s="19">
        <v>180.72399999999999</v>
      </c>
      <c r="I57" s="140">
        <v>98.581000000000003</v>
      </c>
      <c r="J57" s="247">
        <f t="shared" si="15"/>
        <v>4.0797161418369777E-3</v>
      </c>
      <c r="K57" s="215">
        <f t="shared" si="16"/>
        <v>2.4798798581084393E-3</v>
      </c>
      <c r="L57" s="52">
        <f t="shared" si="17"/>
        <v>-0.45452181226621807</v>
      </c>
      <c r="N57" s="40">
        <f t="shared" ref="N57" si="28">(H57/B57)*10</f>
        <v>2.5435813711277815</v>
      </c>
      <c r="O57" s="143">
        <f t="shared" ref="O57" si="29">(I57/C57)*10</f>
        <v>2.6671626849922889</v>
      </c>
      <c r="P57" s="52">
        <f t="shared" ref="P57" si="30">(O57-N57)/N57</f>
        <v>4.858555549560168E-2</v>
      </c>
    </row>
    <row r="58" spans="1:16" ht="20.100000000000001" customHeight="1" x14ac:dyDescent="0.25">
      <c r="A58" s="38" t="s">
        <v>194</v>
      </c>
      <c r="B58" s="19">
        <v>246.39</v>
      </c>
      <c r="C58" s="140">
        <v>226.05999999999997</v>
      </c>
      <c r="D58" s="247">
        <f t="shared" si="12"/>
        <v>1.7838248160808492E-3</v>
      </c>
      <c r="E58" s="215">
        <f t="shared" si="13"/>
        <v>1.7168820098167434E-3</v>
      </c>
      <c r="F58" s="52">
        <f t="shared" si="14"/>
        <v>-8.2511465562725816E-2</v>
      </c>
      <c r="H58" s="19">
        <v>89.537000000000006</v>
      </c>
      <c r="I58" s="140">
        <v>72.978999999999999</v>
      </c>
      <c r="J58" s="247">
        <f t="shared" si="15"/>
        <v>2.0212342809569151E-3</v>
      </c>
      <c r="K58" s="215">
        <f t="shared" si="16"/>
        <v>1.8358421213509274E-3</v>
      </c>
      <c r="L58" s="52">
        <f t="shared" si="17"/>
        <v>-0.18492913544121431</v>
      </c>
      <c r="N58" s="40">
        <f t="shared" ref="N58" si="31">(H58/B58)*10</f>
        <v>3.6339543000933485</v>
      </c>
      <c r="O58" s="143">
        <f t="shared" ref="O58" si="32">(I58/C58)*10</f>
        <v>3.2283022206493857</v>
      </c>
      <c r="P58" s="52">
        <f t="shared" ref="P58" si="33">(O58-N58)/N58</f>
        <v>-0.11162828311669812</v>
      </c>
    </row>
    <row r="59" spans="1:16" ht="20.100000000000001" customHeight="1" x14ac:dyDescent="0.25">
      <c r="A59" s="38" t="s">
        <v>211</v>
      </c>
      <c r="B59" s="19">
        <v>11.830000000000002</v>
      </c>
      <c r="C59" s="140">
        <v>178.17</v>
      </c>
      <c r="D59" s="247">
        <f t="shared" si="12"/>
        <v>8.5647337855580387E-5</v>
      </c>
      <c r="E59" s="215">
        <f t="shared" si="13"/>
        <v>1.353166715425326E-3</v>
      </c>
      <c r="F59" s="52">
        <f t="shared" si="14"/>
        <v>14.060862214708365</v>
      </c>
      <c r="H59" s="19">
        <v>10.222</v>
      </c>
      <c r="I59" s="140">
        <v>56.186000000000007</v>
      </c>
      <c r="J59" s="247">
        <f t="shared" si="15"/>
        <v>2.3075440119661795E-4</v>
      </c>
      <c r="K59" s="215">
        <f t="shared" si="16"/>
        <v>1.4134014638488225E-3</v>
      </c>
      <c r="L59" s="52">
        <f t="shared" si="17"/>
        <v>4.496576012522012</v>
      </c>
      <c r="N59" s="40">
        <f t="shared" ref="N59" si="34">(H59/B59)*10</f>
        <v>8.6407438715131004</v>
      </c>
      <c r="O59" s="143">
        <f t="shared" ref="O59" si="35">(I59/C59)*10</f>
        <v>3.153505079418534</v>
      </c>
      <c r="P59" s="52">
        <f t="shared" ref="P59" si="36">(O59-N59)/N59</f>
        <v>-0.63504240765484965</v>
      </c>
    </row>
    <row r="60" spans="1:16" ht="20.100000000000001" customHeight="1" x14ac:dyDescent="0.25">
      <c r="A60" s="38" t="s">
        <v>212</v>
      </c>
      <c r="B60" s="19">
        <v>59.790000000000013</v>
      </c>
      <c r="C60" s="140">
        <v>68.649999999999991</v>
      </c>
      <c r="D60" s="247">
        <f t="shared" si="12"/>
        <v>4.3287018853636108E-4</v>
      </c>
      <c r="E60" s="215">
        <f t="shared" si="13"/>
        <v>5.213834821459764E-4</v>
      </c>
      <c r="F60" s="52">
        <f t="shared" si="14"/>
        <v>0.14818531527011167</v>
      </c>
      <c r="H60" s="19">
        <v>33.757999999999996</v>
      </c>
      <c r="I60" s="140">
        <v>34.272999999999996</v>
      </c>
      <c r="J60" s="247">
        <f t="shared" si="15"/>
        <v>7.6206291093674702E-4</v>
      </c>
      <c r="K60" s="215">
        <f t="shared" si="16"/>
        <v>8.6216332129873425E-4</v>
      </c>
      <c r="L60" s="52">
        <f t="shared" si="17"/>
        <v>1.5255643106819143E-2</v>
      </c>
      <c r="N60" s="40">
        <f t="shared" si="11"/>
        <v>5.6460946646596399</v>
      </c>
      <c r="O60" s="143">
        <f t="shared" si="11"/>
        <v>4.9924253459577566</v>
      </c>
      <c r="P60" s="52">
        <f t="shared" si="18"/>
        <v>-0.11577370864738913</v>
      </c>
    </row>
    <row r="61" spans="1:16" ht="20.100000000000001" customHeight="1" thickBot="1" x14ac:dyDescent="0.3">
      <c r="A61" s="8" t="s">
        <v>17</v>
      </c>
      <c r="B61" s="19">
        <f>B62-SUM(B39:B60)</f>
        <v>194.40999999994528</v>
      </c>
      <c r="C61" s="140">
        <f>C62-SUM(C39:C60)</f>
        <v>133.09999999997672</v>
      </c>
      <c r="D61" s="247">
        <f t="shared" si="12"/>
        <v>1.4074977981824762E-3</v>
      </c>
      <c r="E61" s="215">
        <f t="shared" si="13"/>
        <v>1.0108687760177325E-3</v>
      </c>
      <c r="F61" s="52">
        <f t="shared" si="14"/>
        <v>-0.31536443598573027</v>
      </c>
      <c r="H61" s="19">
        <f>H62-SUM(H39:H60)</f>
        <v>119.99899999999616</v>
      </c>
      <c r="I61" s="318">
        <f>I62-SUM(I39:I60)</f>
        <v>67.112999999997555</v>
      </c>
      <c r="J61" s="247">
        <f t="shared" si="15"/>
        <v>2.7088923292107291E-3</v>
      </c>
      <c r="K61" s="215">
        <f t="shared" si="16"/>
        <v>1.688278440239251E-3</v>
      </c>
      <c r="L61" s="52">
        <f t="shared" si="17"/>
        <v>-0.44072033933616361</v>
      </c>
      <c r="N61" s="40">
        <f t="shared" si="11"/>
        <v>6.1724705519278809</v>
      </c>
      <c r="O61" s="143">
        <f t="shared" si="11"/>
        <v>5.0422990232914575</v>
      </c>
      <c r="P61" s="52">
        <f t="shared" si="18"/>
        <v>-0.18309873155788986</v>
      </c>
    </row>
    <row r="62" spans="1:16" s="1" customFormat="1" ht="26.25" customHeight="1" thickBot="1" x14ac:dyDescent="0.3">
      <c r="A62" s="12" t="s">
        <v>18</v>
      </c>
      <c r="B62" s="17">
        <v>138124.54999999996</v>
      </c>
      <c r="C62" s="145">
        <v>131668.91999999998</v>
      </c>
      <c r="D62" s="253">
        <f>SUM(D39:D61)</f>
        <v>1</v>
      </c>
      <c r="E62" s="254">
        <f>SUM(E39:E61)</f>
        <v>1</v>
      </c>
      <c r="F62" s="57">
        <f t="shared" si="14"/>
        <v>-4.673774502794744E-2</v>
      </c>
      <c r="H62" s="17">
        <v>44298.180000000008</v>
      </c>
      <c r="I62" s="145">
        <v>39752.329000000005</v>
      </c>
      <c r="J62" s="253">
        <f t="shared" si="15"/>
        <v>1</v>
      </c>
      <c r="K62" s="254">
        <f t="shared" si="16"/>
        <v>1</v>
      </c>
      <c r="L62" s="57">
        <f t="shared" si="17"/>
        <v>-0.10261936269165012</v>
      </c>
      <c r="N62" s="37">
        <f t="shared" si="11"/>
        <v>3.2071185028295131</v>
      </c>
      <c r="O62" s="150">
        <f t="shared" si="11"/>
        <v>3.0191125589850669</v>
      </c>
      <c r="P62" s="57">
        <f t="shared" si="18"/>
        <v>-5.8621452147332866E-2</v>
      </c>
    </row>
    <row r="64" spans="1:16" ht="15.75" thickBot="1" x14ac:dyDescent="0.3"/>
    <row r="65" spans="1:16" x14ac:dyDescent="0.25">
      <c r="A65" s="376" t="s">
        <v>15</v>
      </c>
      <c r="B65" s="364" t="s">
        <v>1</v>
      </c>
      <c r="C65" s="362"/>
      <c r="D65" s="364" t="s">
        <v>104</v>
      </c>
      <c r="E65" s="362"/>
      <c r="F65" s="130" t="s">
        <v>0</v>
      </c>
      <c r="H65" s="374" t="s">
        <v>19</v>
      </c>
      <c r="I65" s="375"/>
      <c r="J65" s="364" t="s">
        <v>104</v>
      </c>
      <c r="K65" s="365"/>
      <c r="L65" s="130" t="s">
        <v>0</v>
      </c>
      <c r="N65" s="372" t="s">
        <v>22</v>
      </c>
      <c r="O65" s="362"/>
      <c r="P65" s="130" t="s">
        <v>0</v>
      </c>
    </row>
    <row r="66" spans="1:16" x14ac:dyDescent="0.25">
      <c r="A66" s="377"/>
      <c r="B66" s="367" t="str">
        <f>B37</f>
        <v>out</v>
      </c>
      <c r="C66" s="369"/>
      <c r="D66" s="367" t="str">
        <f>B66</f>
        <v>out</v>
      </c>
      <c r="E66" s="369"/>
      <c r="F66" s="131" t="str">
        <f>F5</f>
        <v>2025 /2024</v>
      </c>
      <c r="H66" s="370" t="str">
        <f>B66</f>
        <v>out</v>
      </c>
      <c r="I66" s="369"/>
      <c r="J66" s="367" t="str">
        <f>B66</f>
        <v>out</v>
      </c>
      <c r="K66" s="368"/>
      <c r="L66" s="131" t="str">
        <f>F66</f>
        <v>2025 /2024</v>
      </c>
      <c r="N66" s="370" t="str">
        <f>B66</f>
        <v>out</v>
      </c>
      <c r="O66" s="368"/>
      <c r="P66" s="131" t="str">
        <f>L66</f>
        <v>2025 /2024</v>
      </c>
    </row>
    <row r="67" spans="1:16" ht="19.5" customHeight="1" thickBot="1" x14ac:dyDescent="0.3">
      <c r="A67" s="378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2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0">
        <f>L38</f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165</v>
      </c>
      <c r="B68" s="39">
        <v>31036.709999999995</v>
      </c>
      <c r="C68" s="147">
        <v>32017.049999999992</v>
      </c>
      <c r="D68" s="247">
        <f>B68/$B$96</f>
        <v>0.15365683109195341</v>
      </c>
      <c r="E68" s="246">
        <f>C68/$C$96</f>
        <v>0.15385136943939073</v>
      </c>
      <c r="F68" s="52">
        <f>(C68-B68)/B68</f>
        <v>3.1586466477922327E-2</v>
      </c>
      <c r="H68" s="19">
        <v>14194.419000000004</v>
      </c>
      <c r="I68" s="147">
        <v>13691.615</v>
      </c>
      <c r="J68" s="245">
        <f>H68/$H$96</f>
        <v>0.21950125232948375</v>
      </c>
      <c r="K68" s="246">
        <f>I68/$I$96</f>
        <v>0.21141499843518852</v>
      </c>
      <c r="L68" s="52">
        <f t="shared" ref="L68:L70" si="37">(I68-H68)/H68</f>
        <v>-3.5422654495404396E-2</v>
      </c>
      <c r="N68" s="40">
        <f t="shared" ref="N68:O83" si="38">(H68/B68)*10</f>
        <v>4.573429013577794</v>
      </c>
      <c r="O68" s="143">
        <f t="shared" si="38"/>
        <v>4.2763511941293793</v>
      </c>
      <c r="P68" s="52">
        <f t="shared" ref="P68:P69" si="39">(O68-N68)/N68</f>
        <v>-6.4957347881958422E-2</v>
      </c>
    </row>
    <row r="69" spans="1:16" ht="20.100000000000001" customHeight="1" x14ac:dyDescent="0.25">
      <c r="A69" s="38" t="s">
        <v>164</v>
      </c>
      <c r="B69" s="19">
        <v>28117.829999999998</v>
      </c>
      <c r="C69" s="140">
        <v>32604.410000000003</v>
      </c>
      <c r="D69" s="247">
        <f t="shared" ref="D69:D95" si="40">B69/$B$96</f>
        <v>0.13920601297567498</v>
      </c>
      <c r="E69" s="215">
        <f t="shared" ref="E69:E95" si="41">C69/$C$96</f>
        <v>0.15667380749517421</v>
      </c>
      <c r="F69" s="52">
        <f>(C69-B69)/B69</f>
        <v>0.1595635225051153</v>
      </c>
      <c r="H69" s="19">
        <v>7920.6339999999982</v>
      </c>
      <c r="I69" s="140">
        <v>10013.011</v>
      </c>
      <c r="J69" s="214">
        <f t="shared" ref="J69:J95" si="42">H69/$H$96</f>
        <v>0.12248399052074532</v>
      </c>
      <c r="K69" s="215">
        <f t="shared" ref="K69:K95" si="43">I69/$I$96</f>
        <v>0.15461292951171396</v>
      </c>
      <c r="L69" s="52">
        <f t="shared" si="37"/>
        <v>0.26416786838023354</v>
      </c>
      <c r="N69" s="40">
        <f t="shared" si="38"/>
        <v>2.8169435550325179</v>
      </c>
      <c r="O69" s="143">
        <f t="shared" si="38"/>
        <v>3.0710603258884301</v>
      </c>
      <c r="P69" s="52">
        <f t="shared" si="39"/>
        <v>9.0210103926977259E-2</v>
      </c>
    </row>
    <row r="70" spans="1:16" ht="20.100000000000001" customHeight="1" x14ac:dyDescent="0.25">
      <c r="A70" s="38" t="s">
        <v>163</v>
      </c>
      <c r="B70" s="19">
        <v>20993.309999999994</v>
      </c>
      <c r="C70" s="140">
        <v>22267.13</v>
      </c>
      <c r="D70" s="247">
        <f t="shared" si="40"/>
        <v>0.10393387342701646</v>
      </c>
      <c r="E70" s="215">
        <f t="shared" si="41"/>
        <v>0.10700012786889927</v>
      </c>
      <c r="F70" s="52">
        <f>(C70-B70)/B70</f>
        <v>6.0677425332165691E-2</v>
      </c>
      <c r="H70" s="19">
        <v>9250.2050000000017</v>
      </c>
      <c r="I70" s="140">
        <v>8331.4019999999982</v>
      </c>
      <c r="J70" s="214">
        <f t="shared" si="42"/>
        <v>0.14304436002660284</v>
      </c>
      <c r="K70" s="215">
        <f t="shared" si="43"/>
        <v>0.12864686458046959</v>
      </c>
      <c r="L70" s="52">
        <f t="shared" si="37"/>
        <v>-9.9327852734074906E-2</v>
      </c>
      <c r="N70" s="40">
        <f t="shared" ref="N70" si="44">(H70/B70)*10</f>
        <v>4.4062632333824467</v>
      </c>
      <c r="O70" s="143">
        <f t="shared" ref="O70" si="45">(I70/C70)*10</f>
        <v>3.7415697487731907</v>
      </c>
      <c r="P70" s="52">
        <f t="shared" ref="P70" si="46">(O70-N70)/N70</f>
        <v>-0.15085196898211806</v>
      </c>
    </row>
    <row r="71" spans="1:16" ht="20.100000000000001" customHeight="1" x14ac:dyDescent="0.25">
      <c r="A71" s="38" t="s">
        <v>166</v>
      </c>
      <c r="B71" s="19">
        <v>42019.80999999999</v>
      </c>
      <c r="C71" s="140">
        <v>34921.839999999997</v>
      </c>
      <c r="D71" s="247">
        <f t="shared" si="40"/>
        <v>0.20803206421318415</v>
      </c>
      <c r="E71" s="215">
        <f t="shared" si="41"/>
        <v>0.16780974222619804</v>
      </c>
      <c r="F71" s="52">
        <f t="shared" ref="F71:F96" si="47">(C71-B71)/B71</f>
        <v>-0.16891961196397592</v>
      </c>
      <c r="H71" s="19">
        <v>7172.2589999999982</v>
      </c>
      <c r="I71" s="140">
        <v>6436.0739999999996</v>
      </c>
      <c r="J71" s="214">
        <f t="shared" si="42"/>
        <v>0.11091118506022754</v>
      </c>
      <c r="K71" s="215">
        <f t="shared" si="43"/>
        <v>9.9380721312917239E-2</v>
      </c>
      <c r="L71" s="52">
        <f t="shared" ref="L71:L96" si="48">(I71-H71)/H71</f>
        <v>-0.10264339310669048</v>
      </c>
      <c r="N71" s="40">
        <f t="shared" ref="N71" si="49">(H71/B71)*10</f>
        <v>1.7068756379431509</v>
      </c>
      <c r="O71" s="143">
        <f t="shared" si="38"/>
        <v>1.842993954499534</v>
      </c>
      <c r="P71" s="52">
        <f t="shared" ref="P71:P96" si="50">(O71-N71)/N71</f>
        <v>7.9747061549493278E-2</v>
      </c>
    </row>
    <row r="72" spans="1:16" ht="20.100000000000001" customHeight="1" x14ac:dyDescent="0.25">
      <c r="A72" s="38" t="s">
        <v>172</v>
      </c>
      <c r="B72" s="19">
        <v>12669.27</v>
      </c>
      <c r="C72" s="140">
        <v>23323.83</v>
      </c>
      <c r="D72" s="247">
        <f t="shared" si="40"/>
        <v>6.2723139161604213E-2</v>
      </c>
      <c r="E72" s="215">
        <f t="shared" si="41"/>
        <v>0.11207788306766382</v>
      </c>
      <c r="F72" s="52">
        <f t="shared" si="47"/>
        <v>0.84097663085560581</v>
      </c>
      <c r="H72" s="19">
        <v>3793.415</v>
      </c>
      <c r="I72" s="140">
        <v>6209.4990000000016</v>
      </c>
      <c r="J72" s="214">
        <f t="shared" si="42"/>
        <v>5.8661037348936108E-2</v>
      </c>
      <c r="K72" s="215">
        <f t="shared" si="43"/>
        <v>9.5882130878519808E-2</v>
      </c>
      <c r="L72" s="52">
        <f t="shared" si="48"/>
        <v>0.63691528609445625</v>
      </c>
      <c r="N72" s="40">
        <f t="shared" si="38"/>
        <v>2.9941859317861246</v>
      </c>
      <c r="O72" s="143">
        <f t="shared" si="38"/>
        <v>2.662298173155953</v>
      </c>
      <c r="P72" s="52">
        <f t="shared" si="50"/>
        <v>-0.1108440712070911</v>
      </c>
    </row>
    <row r="73" spans="1:16" ht="20.100000000000001" customHeight="1" x14ac:dyDescent="0.25">
      <c r="A73" s="38" t="s">
        <v>167</v>
      </c>
      <c r="B73" s="19">
        <v>13203.449999999999</v>
      </c>
      <c r="C73" s="140">
        <v>11256.790000000003</v>
      </c>
      <c r="D73" s="247">
        <f t="shared" si="40"/>
        <v>6.5367762449082156E-2</v>
      </c>
      <c r="E73" s="215">
        <f t="shared" si="41"/>
        <v>5.4092196407590332E-2</v>
      </c>
      <c r="F73" s="52">
        <f t="shared" si="47"/>
        <v>-0.14743570809144552</v>
      </c>
      <c r="H73" s="19">
        <v>5900.9579999999987</v>
      </c>
      <c r="I73" s="140">
        <v>4772.6270000000004</v>
      </c>
      <c r="J73" s="214">
        <f t="shared" si="42"/>
        <v>9.125189773133266E-2</v>
      </c>
      <c r="K73" s="215">
        <f t="shared" si="43"/>
        <v>7.3695099499711217E-2</v>
      </c>
      <c r="L73" s="52">
        <f t="shared" si="48"/>
        <v>-0.19121149481152019</v>
      </c>
      <c r="N73" s="40">
        <f t="shared" si="38"/>
        <v>4.4692546266316748</v>
      </c>
      <c r="O73" s="143">
        <f t="shared" si="38"/>
        <v>4.2397761706490034</v>
      </c>
      <c r="P73" s="52">
        <f t="shared" si="50"/>
        <v>-5.1346024148018074E-2</v>
      </c>
    </row>
    <row r="74" spans="1:16" ht="20.100000000000001" customHeight="1" x14ac:dyDescent="0.25">
      <c r="A74" s="38" t="s">
        <v>174</v>
      </c>
      <c r="B74" s="19">
        <v>7504.87</v>
      </c>
      <c r="C74" s="140">
        <v>6732.3099999999986</v>
      </c>
      <c r="D74" s="247">
        <f t="shared" si="40"/>
        <v>3.7155179848542857E-2</v>
      </c>
      <c r="E74" s="215">
        <f t="shared" si="41"/>
        <v>3.235073540474543E-2</v>
      </c>
      <c r="F74" s="52">
        <f t="shared" si="47"/>
        <v>-0.10294115687546904</v>
      </c>
      <c r="H74" s="19">
        <v>3149.7630000000008</v>
      </c>
      <c r="I74" s="140">
        <v>3075.623</v>
      </c>
      <c r="J74" s="214">
        <f t="shared" si="42"/>
        <v>4.870765918922583E-2</v>
      </c>
      <c r="K74" s="215">
        <f t="shared" si="43"/>
        <v>4.749131725747692E-2</v>
      </c>
      <c r="L74" s="52">
        <f t="shared" si="48"/>
        <v>-2.3538278911778683E-2</v>
      </c>
      <c r="N74" s="40">
        <f t="shared" si="38"/>
        <v>4.1969587747689179</v>
      </c>
      <c r="O74" s="143">
        <f t="shared" si="38"/>
        <v>4.5684512448179015</v>
      </c>
      <c r="P74" s="52">
        <f t="shared" si="50"/>
        <v>8.8514681698163178E-2</v>
      </c>
    </row>
    <row r="75" spans="1:16" ht="20.100000000000001" customHeight="1" x14ac:dyDescent="0.25">
      <c r="A75" s="38" t="s">
        <v>178</v>
      </c>
      <c r="B75" s="19">
        <v>3559.4199999999996</v>
      </c>
      <c r="C75" s="140">
        <v>4215.88</v>
      </c>
      <c r="D75" s="247">
        <f t="shared" si="40"/>
        <v>1.7622009476046942E-2</v>
      </c>
      <c r="E75" s="215">
        <f t="shared" si="41"/>
        <v>2.0258546973944781E-2</v>
      </c>
      <c r="F75" s="52">
        <f t="shared" si="47"/>
        <v>0.18442892381343043</v>
      </c>
      <c r="H75" s="19">
        <v>1734.1270000000002</v>
      </c>
      <c r="I75" s="140">
        <v>1932.8559999999998</v>
      </c>
      <c r="J75" s="214">
        <f t="shared" si="42"/>
        <v>2.6816388060573005E-2</v>
      </c>
      <c r="K75" s="215">
        <f t="shared" si="43"/>
        <v>2.9845620711321835E-2</v>
      </c>
      <c r="L75" s="52">
        <f t="shared" si="48"/>
        <v>0.11459887309291625</v>
      </c>
      <c r="N75" s="40">
        <f t="shared" si="38"/>
        <v>4.8719370009720695</v>
      </c>
      <c r="O75" s="143">
        <f t="shared" si="38"/>
        <v>4.58470354943689</v>
      </c>
      <c r="P75" s="52">
        <f t="shared" si="50"/>
        <v>-5.8956725318465637E-2</v>
      </c>
    </row>
    <row r="76" spans="1:16" ht="20.100000000000001" customHeight="1" x14ac:dyDescent="0.25">
      <c r="A76" s="38" t="s">
        <v>177</v>
      </c>
      <c r="B76" s="19">
        <v>539.02</v>
      </c>
      <c r="C76" s="140">
        <v>530.25</v>
      </c>
      <c r="D76" s="247">
        <f t="shared" si="40"/>
        <v>2.6685852042689041E-3</v>
      </c>
      <c r="E76" s="215">
        <f t="shared" si="41"/>
        <v>2.5480076598324007E-3</v>
      </c>
      <c r="F76" s="52">
        <f t="shared" si="47"/>
        <v>-1.6270268264628365E-2</v>
      </c>
      <c r="H76" s="19">
        <v>1453.4699999999998</v>
      </c>
      <c r="I76" s="140">
        <v>1458.3029999999994</v>
      </c>
      <c r="J76" s="214">
        <f t="shared" si="42"/>
        <v>2.2476332791312881E-2</v>
      </c>
      <c r="K76" s="215">
        <f t="shared" si="43"/>
        <v>2.2517951787501371E-2</v>
      </c>
      <c r="L76" s="52">
        <f t="shared" si="48"/>
        <v>3.3251460298455624E-3</v>
      </c>
      <c r="N76" s="40">
        <f t="shared" si="38"/>
        <v>26.965047679121366</v>
      </c>
      <c r="O76" s="143">
        <f t="shared" si="38"/>
        <v>27.502178217821772</v>
      </c>
      <c r="P76" s="52">
        <f t="shared" si="50"/>
        <v>1.9919510066963412E-2</v>
      </c>
    </row>
    <row r="77" spans="1:16" ht="20.100000000000001" customHeight="1" x14ac:dyDescent="0.25">
      <c r="A77" s="38" t="s">
        <v>197</v>
      </c>
      <c r="B77" s="19">
        <v>3715.4700000000007</v>
      </c>
      <c r="C77" s="140">
        <v>5556.63</v>
      </c>
      <c r="D77" s="247">
        <f t="shared" si="40"/>
        <v>1.8394583260185129E-2</v>
      </c>
      <c r="E77" s="215">
        <f t="shared" si="41"/>
        <v>2.6701246210003794E-2</v>
      </c>
      <c r="F77" s="52">
        <f t="shared" si="47"/>
        <v>0.49553892239743536</v>
      </c>
      <c r="H77" s="19">
        <v>459.01400000000001</v>
      </c>
      <c r="I77" s="140">
        <v>648.81599999999992</v>
      </c>
      <c r="J77" s="214">
        <f t="shared" si="42"/>
        <v>7.0981522975167655E-3</v>
      </c>
      <c r="K77" s="215">
        <f t="shared" si="43"/>
        <v>1.0018499178126559E-2</v>
      </c>
      <c r="L77" s="52">
        <f t="shared" si="48"/>
        <v>0.41349937038957396</v>
      </c>
      <c r="N77" s="40">
        <f t="shared" si="38"/>
        <v>1.235413016388236</v>
      </c>
      <c r="O77" s="143">
        <f t="shared" si="38"/>
        <v>1.1676429778480841</v>
      </c>
      <c r="P77" s="52">
        <f t="shared" si="50"/>
        <v>-5.4856179788585535E-2</v>
      </c>
    </row>
    <row r="78" spans="1:16" ht="20.100000000000001" customHeight="1" x14ac:dyDescent="0.25">
      <c r="A78" s="38" t="s">
        <v>183</v>
      </c>
      <c r="B78" s="19">
        <v>12038.130000000001</v>
      </c>
      <c r="C78" s="140">
        <v>8852.1099999999988</v>
      </c>
      <c r="D78" s="247">
        <f t="shared" si="40"/>
        <v>5.9598485408826438E-2</v>
      </c>
      <c r="E78" s="215">
        <f t="shared" si="41"/>
        <v>4.2536999690106526E-2</v>
      </c>
      <c r="F78" s="52">
        <f t="shared" si="47"/>
        <v>-0.26466070726931856</v>
      </c>
      <c r="H78" s="19">
        <v>1031.5600000000002</v>
      </c>
      <c r="I78" s="140">
        <v>602.10500000000013</v>
      </c>
      <c r="J78" s="214">
        <f t="shared" si="42"/>
        <v>1.595195350038647E-2</v>
      </c>
      <c r="K78" s="215">
        <f t="shared" si="43"/>
        <v>9.2972251726928645E-3</v>
      </c>
      <c r="L78" s="52">
        <f t="shared" si="48"/>
        <v>-0.41631606498894874</v>
      </c>
      <c r="N78" s="40">
        <f t="shared" si="38"/>
        <v>0.85691050021888793</v>
      </c>
      <c r="O78" s="143">
        <f t="shared" si="38"/>
        <v>0.68018246497162838</v>
      </c>
      <c r="P78" s="52">
        <f t="shared" si="50"/>
        <v>-0.2062386155871779</v>
      </c>
    </row>
    <row r="79" spans="1:16" ht="20.100000000000001" customHeight="1" x14ac:dyDescent="0.25">
      <c r="A79" s="38" t="s">
        <v>202</v>
      </c>
      <c r="B79" s="19">
        <v>181.65000000000003</v>
      </c>
      <c r="C79" s="140">
        <v>1047.6299999999999</v>
      </c>
      <c r="D79" s="247">
        <f t="shared" si="40"/>
        <v>8.9931450104902705E-4</v>
      </c>
      <c r="E79" s="215">
        <f t="shared" si="41"/>
        <v>5.0341711733526027E-3</v>
      </c>
      <c r="F79" s="52">
        <f t="shared" si="47"/>
        <v>4.7672997522708487</v>
      </c>
      <c r="H79" s="19">
        <v>337.51400000000001</v>
      </c>
      <c r="I79" s="140">
        <v>561.20900000000006</v>
      </c>
      <c r="J79" s="214">
        <f t="shared" si="42"/>
        <v>5.2192869379671936E-3</v>
      </c>
      <c r="K79" s="215">
        <f t="shared" si="43"/>
        <v>8.6657417592310125E-3</v>
      </c>
      <c r="L79" s="52">
        <f t="shared" si="48"/>
        <v>0.66277250721451564</v>
      </c>
      <c r="N79" s="40">
        <f t="shared" si="38"/>
        <v>18.580456922653454</v>
      </c>
      <c r="O79" s="143">
        <f t="shared" si="38"/>
        <v>5.3569389956377744</v>
      </c>
      <c r="P79" s="52">
        <f t="shared" si="50"/>
        <v>-0.71168959848847702</v>
      </c>
    </row>
    <row r="80" spans="1:16" ht="20.100000000000001" customHeight="1" x14ac:dyDescent="0.25">
      <c r="A80" s="38" t="s">
        <v>200</v>
      </c>
      <c r="B80" s="19">
        <v>2765.24</v>
      </c>
      <c r="C80" s="140">
        <v>1978.3700000000003</v>
      </c>
      <c r="D80" s="247">
        <f t="shared" si="40"/>
        <v>1.369017578244322E-2</v>
      </c>
      <c r="E80" s="215">
        <f t="shared" si="41"/>
        <v>9.5066514172232469E-3</v>
      </c>
      <c r="F80" s="52">
        <f t="shared" si="47"/>
        <v>-0.28455757908897583</v>
      </c>
      <c r="H80" s="19">
        <v>793.952</v>
      </c>
      <c r="I80" s="140">
        <v>531.71300000000008</v>
      </c>
      <c r="J80" s="214">
        <f t="shared" si="42"/>
        <v>1.2277604197079022E-2</v>
      </c>
      <c r="K80" s="215">
        <f t="shared" si="43"/>
        <v>8.210288053160231E-3</v>
      </c>
      <c r="L80" s="52">
        <f t="shared" si="48"/>
        <v>-0.33029578614324284</v>
      </c>
      <c r="N80" s="40">
        <f t="shared" si="38"/>
        <v>2.8711865877826162</v>
      </c>
      <c r="O80" s="143">
        <f t="shared" si="38"/>
        <v>2.6876317372382315</v>
      </c>
      <c r="P80" s="52">
        <f t="shared" si="50"/>
        <v>-6.3929962380515987E-2</v>
      </c>
    </row>
    <row r="81" spans="1:16" ht="20.100000000000001" customHeight="1" x14ac:dyDescent="0.25">
      <c r="A81" s="38" t="s">
        <v>185</v>
      </c>
      <c r="B81" s="19">
        <v>2833.47</v>
      </c>
      <c r="C81" s="140">
        <v>2394.0599999999995</v>
      </c>
      <c r="D81" s="247">
        <f t="shared" si="40"/>
        <v>1.4027969497866149E-2</v>
      </c>
      <c r="E81" s="215">
        <f t="shared" si="41"/>
        <v>1.1504164484862528E-2</v>
      </c>
      <c r="F81" s="52">
        <f t="shared" si="47"/>
        <v>-0.15507840210060467</v>
      </c>
      <c r="H81" s="19">
        <v>685.37199999999996</v>
      </c>
      <c r="I81" s="140">
        <v>524.827</v>
      </c>
      <c r="J81" s="214">
        <f t="shared" si="42"/>
        <v>1.0598532586051101E-2</v>
      </c>
      <c r="K81" s="215">
        <f t="shared" si="43"/>
        <v>8.1039599334150631E-3</v>
      </c>
      <c r="L81" s="52">
        <f t="shared" si="48"/>
        <v>-0.23424505232195067</v>
      </c>
      <c r="N81" s="40">
        <f t="shared" ref="N81:N82" si="51">(H81/B81)*10</f>
        <v>2.4188433263807276</v>
      </c>
      <c r="O81" s="143">
        <f t="shared" ref="O81:O82" si="52">(I81/C81)*10</f>
        <v>2.1922048737291466</v>
      </c>
      <c r="P81" s="52">
        <f t="shared" ref="P81:P82" si="53">(O81-N81)/N81</f>
        <v>-9.3697037001026481E-2</v>
      </c>
    </row>
    <row r="82" spans="1:16" ht="20.100000000000001" customHeight="1" x14ac:dyDescent="0.25">
      <c r="A82" s="38" t="s">
        <v>199</v>
      </c>
      <c r="B82" s="19">
        <v>1277.1000000000001</v>
      </c>
      <c r="C82" s="140">
        <v>1646.47</v>
      </c>
      <c r="D82" s="247">
        <f t="shared" si="40"/>
        <v>6.3226784987047199E-3</v>
      </c>
      <c r="E82" s="215">
        <f t="shared" si="41"/>
        <v>7.9117740154347055E-3</v>
      </c>
      <c r="F82" s="52">
        <f t="shared" si="47"/>
        <v>0.28922558922558911</v>
      </c>
      <c r="H82" s="19">
        <v>326.83900000000006</v>
      </c>
      <c r="I82" s="140">
        <v>464.565</v>
      </c>
      <c r="J82" s="214">
        <f t="shared" si="42"/>
        <v>5.0542096728380453E-3</v>
      </c>
      <c r="K82" s="215">
        <f t="shared" si="43"/>
        <v>7.1734421942220373E-3</v>
      </c>
      <c r="L82" s="52">
        <f t="shared" si="48"/>
        <v>0.42138790046475455</v>
      </c>
      <c r="N82" s="40">
        <f t="shared" si="51"/>
        <v>2.5592279382977057</v>
      </c>
      <c r="O82" s="143">
        <f t="shared" si="52"/>
        <v>2.8215819298256268</v>
      </c>
      <c r="P82" s="52">
        <f t="shared" si="53"/>
        <v>0.10251294447122532</v>
      </c>
    </row>
    <row r="83" spans="1:16" ht="20.100000000000001" customHeight="1" x14ac:dyDescent="0.25">
      <c r="A83" s="38" t="s">
        <v>182</v>
      </c>
      <c r="B83" s="19">
        <v>1612.17</v>
      </c>
      <c r="C83" s="140">
        <v>1137.7599999999998</v>
      </c>
      <c r="D83" s="247">
        <f t="shared" si="40"/>
        <v>7.98154615555304E-3</v>
      </c>
      <c r="E83" s="215">
        <f t="shared" si="41"/>
        <v>5.4672724093369381E-3</v>
      </c>
      <c r="F83" s="52">
        <f t="shared" si="47"/>
        <v>-0.29426797422108109</v>
      </c>
      <c r="H83" s="19">
        <v>589.04300000000012</v>
      </c>
      <c r="I83" s="140">
        <v>451.71200000000005</v>
      </c>
      <c r="J83" s="214">
        <f t="shared" si="42"/>
        <v>9.1089093661329903E-3</v>
      </c>
      <c r="K83" s="215">
        <f t="shared" si="43"/>
        <v>6.9749764197398105E-3</v>
      </c>
      <c r="L83" s="52">
        <f>(I83-H83)/H83</f>
        <v>-0.23314257193447685</v>
      </c>
      <c r="N83" s="40">
        <f t="shared" si="38"/>
        <v>3.6537275845599417</v>
      </c>
      <c r="O83" s="143">
        <f t="shared" si="38"/>
        <v>3.9701870341724099</v>
      </c>
      <c r="P83" s="52">
        <f>(O83-N83)/N83</f>
        <v>8.661276526191343E-2</v>
      </c>
    </row>
    <row r="84" spans="1:16" ht="20.100000000000001" customHeight="1" x14ac:dyDescent="0.25">
      <c r="A84" s="38" t="s">
        <v>186</v>
      </c>
      <c r="B84" s="19">
        <v>1919.48</v>
      </c>
      <c r="C84" s="140">
        <v>1030.01</v>
      </c>
      <c r="D84" s="247">
        <f t="shared" si="40"/>
        <v>9.5029793475011615E-3</v>
      </c>
      <c r="E84" s="215">
        <f t="shared" si="41"/>
        <v>4.9495018759150794E-3</v>
      </c>
      <c r="F84" s="52">
        <f t="shared" si="47"/>
        <v>-0.46339112676349847</v>
      </c>
      <c r="H84" s="19">
        <v>976.69799999999998</v>
      </c>
      <c r="I84" s="140">
        <v>406.53100000000001</v>
      </c>
      <c r="J84" s="214">
        <f t="shared" si="42"/>
        <v>1.5103572336965821E-2</v>
      </c>
      <c r="K84" s="215">
        <f t="shared" si="43"/>
        <v>6.2773274539822824E-3</v>
      </c>
      <c r="L84" s="52">
        <f>(I84-H84)/H84</f>
        <v>-0.58377000874374674</v>
      </c>
      <c r="N84" s="40">
        <f t="shared" ref="N84:N85" si="54">(H84/B84)*10</f>
        <v>5.0883468439368995</v>
      </c>
      <c r="O84" s="143">
        <f t="shared" ref="O84:O85" si="55">(I84/C84)*10</f>
        <v>3.9468645935476356</v>
      </c>
      <c r="P84" s="52">
        <f t="shared" ref="P84:P85" si="56">(O84-N84)/N84</f>
        <v>-0.22433263403602591</v>
      </c>
    </row>
    <row r="85" spans="1:16" ht="20.100000000000001" customHeight="1" x14ac:dyDescent="0.25">
      <c r="A85" s="38" t="s">
        <v>198</v>
      </c>
      <c r="B85" s="19">
        <v>325.46000000000004</v>
      </c>
      <c r="C85" s="140">
        <v>671.19999999999993</v>
      </c>
      <c r="D85" s="247">
        <f t="shared" si="40"/>
        <v>1.6112903799142104E-3</v>
      </c>
      <c r="E85" s="215">
        <f t="shared" si="41"/>
        <v>3.2253139863828513E-3</v>
      </c>
      <c r="F85" s="52">
        <f t="shared" si="47"/>
        <v>1.0623118048300861</v>
      </c>
      <c r="H85" s="19">
        <v>305.73500000000001</v>
      </c>
      <c r="I85" s="140">
        <v>386.60500000000002</v>
      </c>
      <c r="J85" s="214">
        <f t="shared" si="42"/>
        <v>4.7278592650361172E-3</v>
      </c>
      <c r="K85" s="215">
        <f t="shared" si="43"/>
        <v>5.9696460549055795E-3</v>
      </c>
      <c r="L85" s="52">
        <f t="shared" si="48"/>
        <v>0.26451011496884558</v>
      </c>
      <c r="N85" s="40">
        <f t="shared" si="54"/>
        <v>9.3939347385239351</v>
      </c>
      <c r="O85" s="143">
        <f t="shared" si="55"/>
        <v>5.7599076281287251</v>
      </c>
      <c r="P85" s="52">
        <f t="shared" si="56"/>
        <v>-0.38684823894850934</v>
      </c>
    </row>
    <row r="86" spans="1:16" ht="20.100000000000001" customHeight="1" x14ac:dyDescent="0.25">
      <c r="A86" s="38" t="s">
        <v>207</v>
      </c>
      <c r="B86" s="19">
        <v>26.5</v>
      </c>
      <c r="C86" s="140">
        <v>53.029999999999994</v>
      </c>
      <c r="D86" s="247">
        <f t="shared" si="40"/>
        <v>1.3119644523974244E-4</v>
      </c>
      <c r="E86" s="215">
        <f t="shared" si="41"/>
        <v>2.548247924581088E-4</v>
      </c>
      <c r="F86" s="52">
        <f t="shared" si="47"/>
        <v>1.0011320754716979</v>
      </c>
      <c r="H86" s="19">
        <v>14.561</v>
      </c>
      <c r="I86" s="140">
        <v>345.52499999999998</v>
      </c>
      <c r="J86" s="214">
        <f t="shared" si="42"/>
        <v>2.2517002880988732E-4</v>
      </c>
      <c r="K86" s="215">
        <f t="shared" si="43"/>
        <v>5.3353214602016273E-3</v>
      </c>
      <c r="L86" s="52">
        <f t="shared" si="48"/>
        <v>22.72948286518783</v>
      </c>
      <c r="N86" s="40">
        <f t="shared" ref="N86:O96" si="57">(H86/B86)*10</f>
        <v>5.4947169811320755</v>
      </c>
      <c r="O86" s="143">
        <f t="shared" si="57"/>
        <v>65.156515180086743</v>
      </c>
      <c r="P86" s="52">
        <f t="shared" si="50"/>
        <v>10.85802934051438</v>
      </c>
    </row>
    <row r="87" spans="1:16" ht="20.100000000000001" customHeight="1" x14ac:dyDescent="0.25">
      <c r="A87" s="38" t="s">
        <v>204</v>
      </c>
      <c r="B87" s="19">
        <v>2535.3200000000002</v>
      </c>
      <c r="C87" s="140">
        <v>4627.0800000000027</v>
      </c>
      <c r="D87" s="247">
        <f t="shared" si="40"/>
        <v>1.255188571868769E-2</v>
      </c>
      <c r="E87" s="215">
        <f t="shared" si="41"/>
        <v>2.2234484267151928E-2</v>
      </c>
      <c r="F87" s="52">
        <f t="shared" si="47"/>
        <v>0.82504772573087515</v>
      </c>
      <c r="H87" s="19">
        <v>176.01000000000002</v>
      </c>
      <c r="I87" s="140">
        <v>332.79500000000007</v>
      </c>
      <c r="J87" s="214">
        <f t="shared" si="42"/>
        <v>2.7218032257968735E-3</v>
      </c>
      <c r="K87" s="215">
        <f t="shared" si="43"/>
        <v>5.1387549536149376E-3</v>
      </c>
      <c r="L87" s="52">
        <f t="shared" si="48"/>
        <v>0.89077325151980025</v>
      </c>
      <c r="N87" s="40">
        <f t="shared" ref="N87" si="58">(H87/B87)*10</f>
        <v>0.6942318918321948</v>
      </c>
      <c r="O87" s="143">
        <f t="shared" ref="O87" si="59">(I87/C87)*10</f>
        <v>0.71923329616086151</v>
      </c>
      <c r="P87" s="52">
        <f t="shared" ref="P87" si="60">(O87-N87)/N87</f>
        <v>3.6013044953443145E-2</v>
      </c>
    </row>
    <row r="88" spans="1:16" ht="20.100000000000001" customHeight="1" x14ac:dyDescent="0.25">
      <c r="A88" s="38" t="s">
        <v>208</v>
      </c>
      <c r="B88" s="19">
        <v>1441.57</v>
      </c>
      <c r="C88" s="140">
        <v>1231.2199999999998</v>
      </c>
      <c r="D88" s="247">
        <f t="shared" si="40"/>
        <v>7.1369380967643576E-3</v>
      </c>
      <c r="E88" s="215">
        <f t="shared" si="41"/>
        <v>5.9163752775838706E-3</v>
      </c>
      <c r="F88" s="52">
        <f t="shared" si="47"/>
        <v>-0.14591729850094004</v>
      </c>
      <c r="H88" s="19">
        <v>389.05700000000002</v>
      </c>
      <c r="I88" s="140">
        <v>299.40899999999999</v>
      </c>
      <c r="J88" s="214">
        <f t="shared" si="42"/>
        <v>6.0163433760516676E-3</v>
      </c>
      <c r="K88" s="215">
        <f t="shared" si="43"/>
        <v>4.623234970197552E-3</v>
      </c>
      <c r="L88" s="52">
        <f t="shared" ref="L88:L93" si="61">(I88-H88)/H88</f>
        <v>-0.23042381964596453</v>
      </c>
      <c r="N88" s="40">
        <f t="shared" ref="N88:N89" si="62">(H88/B88)*10</f>
        <v>2.6988422345082101</v>
      </c>
      <c r="O88" s="143">
        <f t="shared" ref="O88:O89" si="63">(I88/C88)*10</f>
        <v>2.4318074755120942</v>
      </c>
      <c r="P88" s="52">
        <f t="shared" ref="P88:P89" si="64">(O88-N88)/N88</f>
        <v>-9.8944190061104373E-2</v>
      </c>
    </row>
    <row r="89" spans="1:16" ht="20.100000000000001" customHeight="1" x14ac:dyDescent="0.25">
      <c r="A89" s="38" t="s">
        <v>201</v>
      </c>
      <c r="B89" s="19">
        <v>1711.4999999999998</v>
      </c>
      <c r="C89" s="140">
        <v>782.92000000000007</v>
      </c>
      <c r="D89" s="247">
        <f t="shared" si="40"/>
        <v>8.473310038785627E-3</v>
      </c>
      <c r="E89" s="215">
        <f t="shared" si="41"/>
        <v>3.7621615408505102E-3</v>
      </c>
      <c r="F89" s="52">
        <f t="shared" si="47"/>
        <v>-0.54255331580484945</v>
      </c>
      <c r="H89" s="19">
        <v>600.80299999999988</v>
      </c>
      <c r="I89" s="140">
        <v>253.02200000000005</v>
      </c>
      <c r="J89" s="214">
        <f t="shared" si="42"/>
        <v>9.2907649762424774E-3</v>
      </c>
      <c r="K89" s="215">
        <f t="shared" si="43"/>
        <v>3.9069639143423391E-3</v>
      </c>
      <c r="L89" s="52">
        <f t="shared" si="61"/>
        <v>-0.57886029197590538</v>
      </c>
      <c r="N89" s="40">
        <f t="shared" si="62"/>
        <v>3.5103885480572594</v>
      </c>
      <c r="O89" s="143">
        <f t="shared" si="63"/>
        <v>3.2317733612629644</v>
      </c>
      <c r="P89" s="52">
        <f t="shared" si="64"/>
        <v>-7.936876017570417E-2</v>
      </c>
    </row>
    <row r="90" spans="1:16" ht="20.100000000000001" customHeight="1" x14ac:dyDescent="0.25">
      <c r="A90" s="38" t="s">
        <v>213</v>
      </c>
      <c r="B90" s="19"/>
      <c r="C90" s="140">
        <v>375.54000000000008</v>
      </c>
      <c r="D90" s="247">
        <f t="shared" si="40"/>
        <v>0</v>
      </c>
      <c r="E90" s="215">
        <f t="shared" si="41"/>
        <v>1.8045804744431114E-3</v>
      </c>
      <c r="F90" s="52"/>
      <c r="H90" s="19"/>
      <c r="I90" s="140">
        <v>231.34199999999996</v>
      </c>
      <c r="J90" s="214">
        <f t="shared" si="42"/>
        <v>0</v>
      </c>
      <c r="K90" s="215">
        <f t="shared" si="43"/>
        <v>3.5721986462512547E-3</v>
      </c>
      <c r="L90" s="52"/>
      <c r="N90" s="40"/>
      <c r="O90" s="143">
        <f t="shared" ref="O90:O91" si="65">(I90/C90)*10</f>
        <v>6.1602492410928233</v>
      </c>
      <c r="P90" s="52"/>
    </row>
    <row r="91" spans="1:16" ht="20.100000000000001" customHeight="1" x14ac:dyDescent="0.25">
      <c r="A91" s="38" t="s">
        <v>214</v>
      </c>
      <c r="B91" s="19">
        <v>9.0500000000000007</v>
      </c>
      <c r="C91" s="140">
        <v>239.18</v>
      </c>
      <c r="D91" s="247">
        <f t="shared" si="40"/>
        <v>4.4804823751685624E-5</v>
      </c>
      <c r="E91" s="215">
        <f t="shared" si="41"/>
        <v>1.149330451822185E-3</v>
      </c>
      <c r="F91" s="52">
        <f t="shared" si="47"/>
        <v>25.428729281767954</v>
      </c>
      <c r="H91" s="19">
        <v>4.8860000000000001</v>
      </c>
      <c r="I91" s="140">
        <v>198.708</v>
      </c>
      <c r="J91" s="214">
        <f t="shared" si="42"/>
        <v>7.5556676105014049E-5</v>
      </c>
      <c r="K91" s="215">
        <f t="shared" si="43"/>
        <v>3.0682904470407208E-3</v>
      </c>
      <c r="L91" s="52">
        <f t="shared" si="61"/>
        <v>39.668849774866963</v>
      </c>
      <c r="N91" s="40">
        <f t="shared" ref="N91" si="66">(H91/B91)*10</f>
        <v>5.3988950276243086</v>
      </c>
      <c r="O91" s="143">
        <f t="shared" si="65"/>
        <v>8.3078852746885197</v>
      </c>
      <c r="P91" s="52">
        <f t="shared" ref="P91" si="67">(O91-N91)/N91</f>
        <v>0.53881215177918773</v>
      </c>
    </row>
    <row r="92" spans="1:16" ht="20.100000000000001" customHeight="1" x14ac:dyDescent="0.25">
      <c r="A92" s="38" t="s">
        <v>215</v>
      </c>
      <c r="B92" s="19"/>
      <c r="C92" s="140">
        <v>429.66</v>
      </c>
      <c r="D92" s="247">
        <f t="shared" si="40"/>
        <v>0</v>
      </c>
      <c r="E92" s="215">
        <f t="shared" si="41"/>
        <v>2.0646430384226107E-3</v>
      </c>
      <c r="F92" s="52"/>
      <c r="H92" s="19"/>
      <c r="I92" s="140">
        <v>172.52099999999999</v>
      </c>
      <c r="J92" s="214">
        <f t="shared" si="42"/>
        <v>0</v>
      </c>
      <c r="K92" s="215">
        <f t="shared" si="43"/>
        <v>2.6639316797205555E-3</v>
      </c>
      <c r="L92" s="52"/>
      <c r="N92" s="40"/>
      <c r="O92" s="143">
        <f t="shared" ref="O92:O93" si="68">(I92/C92)*10</f>
        <v>4.0152911604524508</v>
      </c>
      <c r="P92" s="52"/>
    </row>
    <row r="93" spans="1:16" ht="20.100000000000001" customHeight="1" x14ac:dyDescent="0.25">
      <c r="A93" s="38" t="s">
        <v>210</v>
      </c>
      <c r="B93" s="19">
        <v>884.27</v>
      </c>
      <c r="C93" s="140">
        <v>828</v>
      </c>
      <c r="D93" s="247">
        <f t="shared" si="40"/>
        <v>4.377852099326303E-3</v>
      </c>
      <c r="E93" s="215">
        <f t="shared" si="41"/>
        <v>3.9787842382672843E-3</v>
      </c>
      <c r="F93" s="52">
        <f t="shared" si="47"/>
        <v>-6.3634410304544975E-2</v>
      </c>
      <c r="H93" s="19">
        <v>360.988</v>
      </c>
      <c r="I93" s="140">
        <v>170.91500000000002</v>
      </c>
      <c r="J93" s="214">
        <f t="shared" si="42"/>
        <v>5.5822868182146554E-3</v>
      </c>
      <c r="K93" s="215">
        <f t="shared" si="43"/>
        <v>2.6391331086617793E-3</v>
      </c>
      <c r="L93" s="52">
        <f t="shared" si="61"/>
        <v>-0.52653550810553251</v>
      </c>
      <c r="N93" s="40">
        <f t="shared" ref="N93" si="69">(H93/B93)*10</f>
        <v>4.0823277958089728</v>
      </c>
      <c r="O93" s="143">
        <f t="shared" si="68"/>
        <v>2.0641908212560391</v>
      </c>
      <c r="P93" s="52">
        <f t="shared" ref="P93" si="70">(O93-N93)/N93</f>
        <v>-0.49435936443536138</v>
      </c>
    </row>
    <row r="94" spans="1:16" ht="20.100000000000001" customHeight="1" x14ac:dyDescent="0.25">
      <c r="A94" s="38" t="s">
        <v>216</v>
      </c>
      <c r="B94" s="19">
        <v>399.59999999999997</v>
      </c>
      <c r="C94" s="140">
        <v>671.85</v>
      </c>
      <c r="D94" s="247">
        <f t="shared" si="40"/>
        <v>1.9783433780302291E-3</v>
      </c>
      <c r="E94" s="215">
        <f t="shared" si="41"/>
        <v>3.2284374281157913E-3</v>
      </c>
      <c r="F94" s="52">
        <f t="shared" si="47"/>
        <v>0.68130630630630651</v>
      </c>
      <c r="H94" s="19">
        <v>91.859999999999985</v>
      </c>
      <c r="I94" s="140">
        <v>170.76200000000003</v>
      </c>
      <c r="J94" s="214">
        <f t="shared" si="42"/>
        <v>1.4205149952940214E-3</v>
      </c>
      <c r="K94" s="215">
        <f t="shared" si="43"/>
        <v>2.6367706046941625E-3</v>
      </c>
      <c r="L94" s="52">
        <f t="shared" si="48"/>
        <v>0.85893751360766446</v>
      </c>
      <c r="N94" s="40">
        <f t="shared" ref="N94" si="71">(H94/B94)*10</f>
        <v>2.2987987987987988</v>
      </c>
      <c r="O94" s="143">
        <f t="shared" ref="O94" si="72">(I94/C94)*10</f>
        <v>2.5416685272010127</v>
      </c>
      <c r="P94" s="52">
        <f t="shared" ref="P94" si="73">(O94-N94)/N94</f>
        <v>0.10565071137548951</v>
      </c>
    </row>
    <row r="95" spans="1:16" ht="20.100000000000001" customHeight="1" thickBot="1" x14ac:dyDescent="0.3">
      <c r="A95" s="8" t="s">
        <v>17</v>
      </c>
      <c r="B95" s="19">
        <f>B96-SUM(B68:B94)</f>
        <v>8667.5100000000384</v>
      </c>
      <c r="C95" s="140">
        <f>C96-SUM(C68:C94)</f>
        <v>6681.5599999998813</v>
      </c>
      <c r="D95" s="247">
        <f t="shared" si="40"/>
        <v>4.2911188719997169E-2</v>
      </c>
      <c r="E95" s="215">
        <f t="shared" si="41"/>
        <v>3.2106866684826915E-2</v>
      </c>
      <c r="F95" s="52">
        <f t="shared" si="47"/>
        <v>-0.22912578122207514</v>
      </c>
      <c r="H95" s="19">
        <f>H96-SUM(H68:H94)</f>
        <v>2953.5460000000239</v>
      </c>
      <c r="I95" s="140">
        <f>I96-SUM(I68:I94)</f>
        <v>2087.7039999999979</v>
      </c>
      <c r="J95" s="214">
        <f t="shared" si="42"/>
        <v>4.5673376685071959E-2</v>
      </c>
      <c r="K95" s="215">
        <f t="shared" si="43"/>
        <v>3.2236660020978997E-2</v>
      </c>
      <c r="L95" s="52">
        <f t="shared" si="48"/>
        <v>-0.29315338240881267</v>
      </c>
      <c r="N95" s="40">
        <f t="shared" si="57"/>
        <v>3.4076061060212344</v>
      </c>
      <c r="O95" s="143">
        <f t="shared" si="57"/>
        <v>3.1245756978909638</v>
      </c>
      <c r="P95" s="52">
        <f t="shared" si="50"/>
        <v>-8.3058428505030646E-2</v>
      </c>
    </row>
    <row r="96" spans="1:16" s="1" customFormat="1" ht="26.25" customHeight="1" thickBot="1" x14ac:dyDescent="0.3">
      <c r="A96" s="12" t="s">
        <v>18</v>
      </c>
      <c r="B96" s="17">
        <v>201987.18000000002</v>
      </c>
      <c r="C96" s="145">
        <v>208103.76999999996</v>
      </c>
      <c r="D96" s="243">
        <f>SUM(D68:D95)</f>
        <v>1.0000000000000002</v>
      </c>
      <c r="E96" s="244">
        <f>SUM(E68:E95)</f>
        <v>0.99999999999999956</v>
      </c>
      <c r="F96" s="57">
        <f t="shared" si="47"/>
        <v>3.0282070376941434E-2</v>
      </c>
      <c r="H96" s="17">
        <v>64666.688000000024</v>
      </c>
      <c r="I96" s="145">
        <v>64761.796000000009</v>
      </c>
      <c r="J96" s="269">
        <f>SUM(J68:J95)</f>
        <v>1.0000000000000002</v>
      </c>
      <c r="K96" s="243">
        <f>SUM(K68:K95)</f>
        <v>0.99999999999999967</v>
      </c>
      <c r="L96" s="57">
        <f t="shared" si="48"/>
        <v>1.4707417828478488E-3</v>
      </c>
      <c r="N96" s="37">
        <f t="shared" si="57"/>
        <v>3.2015243739726462</v>
      </c>
      <c r="O96" s="150">
        <f t="shared" si="57"/>
        <v>3.1119953281000159</v>
      </c>
      <c r="P96" s="57">
        <f t="shared" si="50"/>
        <v>-2.796450547135371E-2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130</v>
      </c>
      <c r="B1" s="4"/>
    </row>
    <row r="3" spans="1:19" ht="15.75" thickBot="1" x14ac:dyDescent="0.3"/>
    <row r="4" spans="1:19" x14ac:dyDescent="0.25">
      <c r="A4" s="349" t="s">
        <v>16</v>
      </c>
      <c r="B4" s="337"/>
      <c r="C4" s="337"/>
      <c r="D4" s="337"/>
      <c r="E4" s="364" t="s">
        <v>1</v>
      </c>
      <c r="F4" s="365"/>
      <c r="G4" s="362" t="s">
        <v>104</v>
      </c>
      <c r="H4" s="362"/>
      <c r="I4" s="130" t="s">
        <v>0</v>
      </c>
      <c r="K4" s="366" t="s">
        <v>19</v>
      </c>
      <c r="L4" s="365"/>
      <c r="M4" s="362" t="s">
        <v>104</v>
      </c>
      <c r="N4" s="362"/>
      <c r="O4" s="130" t="s">
        <v>0</v>
      </c>
      <c r="Q4" s="372" t="s">
        <v>22</v>
      </c>
      <c r="R4" s="362"/>
      <c r="S4" s="130" t="s">
        <v>0</v>
      </c>
    </row>
    <row r="5" spans="1:19" x14ac:dyDescent="0.25">
      <c r="A5" s="363"/>
      <c r="B5" s="338"/>
      <c r="C5" s="338"/>
      <c r="D5" s="338"/>
      <c r="E5" s="367" t="s">
        <v>156</v>
      </c>
      <c r="F5" s="368"/>
      <c r="G5" s="369" t="str">
        <f>E5</f>
        <v>jan-out</v>
      </c>
      <c r="H5" s="369"/>
      <c r="I5" s="131" t="s">
        <v>152</v>
      </c>
      <c r="K5" s="370" t="str">
        <f>E5</f>
        <v>jan-out</v>
      </c>
      <c r="L5" s="368"/>
      <c r="M5" s="358" t="str">
        <f>E5</f>
        <v>jan-out</v>
      </c>
      <c r="N5" s="359"/>
      <c r="O5" s="131" t="str">
        <f>I5</f>
        <v>2025/2024</v>
      </c>
      <c r="Q5" s="370" t="str">
        <f>E5</f>
        <v>jan-out</v>
      </c>
      <c r="R5" s="368"/>
      <c r="S5" s="131" t="str">
        <f>O5</f>
        <v>2025/2024</v>
      </c>
    </row>
    <row r="6" spans="1:19" ht="15.75" thickBot="1" x14ac:dyDescent="0.3">
      <c r="A6" s="350"/>
      <c r="B6" s="373"/>
      <c r="C6" s="373"/>
      <c r="D6" s="373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893533.89000000013</v>
      </c>
      <c r="F7" s="145">
        <v>897881.39999999991</v>
      </c>
      <c r="G7" s="243">
        <f>E7/E15</f>
        <v>0.38148540727434088</v>
      </c>
      <c r="H7" s="244">
        <f>F7/F15</f>
        <v>0.37435478903232156</v>
      </c>
      <c r="I7" s="164">
        <f t="shared" ref="I7:I18" si="0">(F7-E7)/E7</f>
        <v>4.8655233434959878E-3</v>
      </c>
      <c r="J7" s="1"/>
      <c r="K7" s="17">
        <v>172001.11200000034</v>
      </c>
      <c r="L7" s="145">
        <v>175861.58099999989</v>
      </c>
      <c r="M7" s="243">
        <f>K7/K15</f>
        <v>0.32603172627199273</v>
      </c>
      <c r="N7" s="244">
        <f>L7/L15</f>
        <v>0.33308461685766477</v>
      </c>
      <c r="O7" s="164">
        <f t="shared" ref="O7:O18" si="1">(L7-K7)/K7</f>
        <v>2.2444442103371626E-2</v>
      </c>
      <c r="P7" s="1"/>
      <c r="Q7" s="187">
        <f t="shared" ref="Q7:Q18" si="2">(K7/E7)*10</f>
        <v>1.924953422863461</v>
      </c>
      <c r="R7" s="188">
        <f t="shared" ref="R7:R18" si="3">(L7/F7)*10</f>
        <v>1.9586281773962564</v>
      </c>
      <c r="S7" s="55">
        <f>(R7-Q7)/Q7</f>
        <v>1.7493802256629418E-2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550483.23000000021</v>
      </c>
      <c r="F8" s="181">
        <v>553356.27999999968</v>
      </c>
      <c r="G8" s="245">
        <f>E8/E7</f>
        <v>0.61607425992538478</v>
      </c>
      <c r="H8" s="246">
        <f>F8/F7</f>
        <v>0.61629106026697933</v>
      </c>
      <c r="I8" s="206">
        <f t="shared" si="0"/>
        <v>5.2191417347981035E-3</v>
      </c>
      <c r="K8" s="180">
        <v>140280.24100000039</v>
      </c>
      <c r="L8" s="181">
        <v>142911.78799999988</v>
      </c>
      <c r="M8" s="250">
        <f>K8/K7</f>
        <v>0.81557752370810321</v>
      </c>
      <c r="N8" s="246">
        <f>L8/L7</f>
        <v>0.8126379120860967</v>
      </c>
      <c r="O8" s="207">
        <f t="shared" si="1"/>
        <v>1.8759213565932562E-2</v>
      </c>
      <c r="Q8" s="189">
        <f t="shared" si="2"/>
        <v>2.5483108904153235</v>
      </c>
      <c r="R8" s="190">
        <f t="shared" si="3"/>
        <v>2.5826360550204646</v>
      </c>
      <c r="S8" s="182">
        <f t="shared" ref="S8:S18" si="4">(R8-Q8)/Q8</f>
        <v>1.3469771186178425E-2</v>
      </c>
    </row>
    <row r="9" spans="1:19" ht="24" customHeight="1" x14ac:dyDescent="0.25">
      <c r="A9" s="8"/>
      <c r="B9" t="s">
        <v>37</v>
      </c>
      <c r="E9" s="19">
        <v>135302.38999999996</v>
      </c>
      <c r="F9" s="140">
        <v>124007.26000000011</v>
      </c>
      <c r="G9" s="247">
        <f>E9/E7</f>
        <v>0.15142390402226372</v>
      </c>
      <c r="H9" s="215">
        <f>F9/F7</f>
        <v>0.13811095763872613</v>
      </c>
      <c r="I9" s="182">
        <f t="shared" si="0"/>
        <v>-8.3480639181612748E-2</v>
      </c>
      <c r="K9" s="19">
        <v>19565.679999999971</v>
      </c>
      <c r="L9" s="140">
        <v>18786.712999999992</v>
      </c>
      <c r="M9" s="247">
        <f>K9/K7</f>
        <v>0.11375321806058981</v>
      </c>
      <c r="N9" s="215">
        <f>L9/L7</f>
        <v>0.10682670366758504</v>
      </c>
      <c r="O9" s="182">
        <f t="shared" si="1"/>
        <v>-3.9812927534334602E-2</v>
      </c>
      <c r="Q9" s="189">
        <f t="shared" si="2"/>
        <v>1.4460705387391883</v>
      </c>
      <c r="R9" s="190">
        <f t="shared" si="3"/>
        <v>1.5149688010201965</v>
      </c>
      <c r="S9" s="182">
        <f t="shared" si="4"/>
        <v>4.7645160063270305E-2</v>
      </c>
    </row>
    <row r="10" spans="1:19" ht="24" customHeight="1" thickBot="1" x14ac:dyDescent="0.3">
      <c r="A10" s="8"/>
      <c r="B10" t="s">
        <v>36</v>
      </c>
      <c r="E10" s="19">
        <v>207748.27</v>
      </c>
      <c r="F10" s="140">
        <v>220517.8600000001</v>
      </c>
      <c r="G10" s="247">
        <f>E10/E7</f>
        <v>0.23250183605235158</v>
      </c>
      <c r="H10" s="215">
        <f>F10/F7</f>
        <v>0.24559798209429456</v>
      </c>
      <c r="I10" s="186">
        <f t="shared" si="0"/>
        <v>6.1466649036355937E-2</v>
      </c>
      <c r="K10" s="19">
        <v>12155.190999999992</v>
      </c>
      <c r="L10" s="140">
        <v>14163.080000000002</v>
      </c>
      <c r="M10" s="247">
        <f>K10/K7</f>
        <v>7.0669258231307056E-2</v>
      </c>
      <c r="N10" s="215">
        <f>L10/L7</f>
        <v>8.053538424631819E-2</v>
      </c>
      <c r="O10" s="209">
        <f t="shared" si="1"/>
        <v>0.16518777862067421</v>
      </c>
      <c r="Q10" s="189">
        <f t="shared" si="2"/>
        <v>0.58509228500434651</v>
      </c>
      <c r="R10" s="190">
        <f t="shared" si="3"/>
        <v>0.64226453131732708</v>
      </c>
      <c r="S10" s="182">
        <f t="shared" si="4"/>
        <v>9.7714920839463551E-2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1448715.3100000024</v>
      </c>
      <c r="F11" s="145">
        <v>1500595.7300000049</v>
      </c>
      <c r="G11" s="243">
        <f>E11/E15</f>
        <v>0.61851459272565912</v>
      </c>
      <c r="H11" s="244">
        <f>F11/F15</f>
        <v>0.62564521096767833</v>
      </c>
      <c r="I11" s="164">
        <f t="shared" si="0"/>
        <v>3.5811328590157857E-2</v>
      </c>
      <c r="J11" s="1"/>
      <c r="K11" s="17">
        <v>355558.31900000002</v>
      </c>
      <c r="L11" s="145">
        <v>352117.11299999908</v>
      </c>
      <c r="M11" s="243">
        <f>K11/K15</f>
        <v>0.67396827372800727</v>
      </c>
      <c r="N11" s="244">
        <f>L11/L15</f>
        <v>0.66691538314233523</v>
      </c>
      <c r="O11" s="164">
        <f t="shared" si="1"/>
        <v>-9.6783166533109203E-3</v>
      </c>
      <c r="Q11" s="191">
        <f t="shared" si="2"/>
        <v>2.4543008315415635</v>
      </c>
      <c r="R11" s="192">
        <f t="shared" si="3"/>
        <v>2.3465154935500045</v>
      </c>
      <c r="S11" s="57">
        <f t="shared" si="4"/>
        <v>-4.3916921921856769E-2</v>
      </c>
    </row>
    <row r="12" spans="1:19" s="3" customFormat="1" ht="24" customHeight="1" x14ac:dyDescent="0.25">
      <c r="A12" s="46"/>
      <c r="B12" s="3" t="s">
        <v>33</v>
      </c>
      <c r="E12" s="31">
        <v>1057396.0800000022</v>
      </c>
      <c r="F12" s="141">
        <v>1077661.3400000052</v>
      </c>
      <c r="G12" s="247">
        <f>E12/E11</f>
        <v>0.72988534924781079</v>
      </c>
      <c r="H12" s="215">
        <f>F12/F11</f>
        <v>0.71815567541299197</v>
      </c>
      <c r="I12" s="206">
        <f t="shared" si="0"/>
        <v>1.9165249789845063E-2</v>
      </c>
      <c r="K12" s="31">
        <v>316914.91000000003</v>
      </c>
      <c r="L12" s="141">
        <v>309192.64999999909</v>
      </c>
      <c r="M12" s="247">
        <f>K12/K11</f>
        <v>0.89131625689792959</v>
      </c>
      <c r="N12" s="215">
        <f>L12/L11</f>
        <v>0.87809606118178041</v>
      </c>
      <c r="O12" s="206">
        <f t="shared" si="1"/>
        <v>-2.4366982291874308E-2</v>
      </c>
      <c r="Q12" s="189">
        <f t="shared" si="2"/>
        <v>2.9971258263034168</v>
      </c>
      <c r="R12" s="190">
        <f t="shared" si="3"/>
        <v>2.869107747708548</v>
      </c>
      <c r="S12" s="182">
        <f t="shared" si="4"/>
        <v>-4.2713614981177893E-2</v>
      </c>
    </row>
    <row r="13" spans="1:19" ht="24" customHeight="1" x14ac:dyDescent="0.25">
      <c r="A13" s="8"/>
      <c r="B13" s="3" t="s">
        <v>37</v>
      </c>
      <c r="D13" s="3"/>
      <c r="E13" s="19">
        <v>123784.75999999995</v>
      </c>
      <c r="F13" s="140">
        <v>137414.25999999986</v>
      </c>
      <c r="G13" s="247">
        <f>E13/E11</f>
        <v>8.544450324059856E-2</v>
      </c>
      <c r="H13" s="215">
        <f>F13/F11</f>
        <v>9.1573138089630191E-2</v>
      </c>
      <c r="I13" s="182">
        <f t="shared" si="0"/>
        <v>0.11010644606007976</v>
      </c>
      <c r="K13" s="19">
        <v>15497.983999999988</v>
      </c>
      <c r="L13" s="140">
        <v>17106.468999999997</v>
      </c>
      <c r="M13" s="247">
        <f>K13/K11</f>
        <v>4.3587741227902439E-2</v>
      </c>
      <c r="N13" s="215">
        <f>L13/L11</f>
        <v>4.8581759785131608E-2</v>
      </c>
      <c r="O13" s="182">
        <f t="shared" si="1"/>
        <v>0.10378672477659101</v>
      </c>
      <c r="Q13" s="189">
        <f t="shared" si="2"/>
        <v>1.2520106675490581</v>
      </c>
      <c r="R13" s="190">
        <f t="shared" si="3"/>
        <v>1.2448831001964435</v>
      </c>
      <c r="S13" s="182">
        <f t="shared" si="4"/>
        <v>-5.692896664025642E-3</v>
      </c>
    </row>
    <row r="14" spans="1:19" ht="24" customHeight="1" thickBot="1" x14ac:dyDescent="0.3">
      <c r="A14" s="8"/>
      <c r="B14" t="s">
        <v>36</v>
      </c>
      <c r="E14" s="19">
        <v>267534.47000000015</v>
      </c>
      <c r="F14" s="140">
        <v>285520.12999999995</v>
      </c>
      <c r="G14" s="247">
        <f>E14/E11</f>
        <v>0.18467014751159061</v>
      </c>
      <c r="H14" s="215">
        <f>F14/F11</f>
        <v>0.19027118649737795</v>
      </c>
      <c r="I14" s="186">
        <f t="shared" si="0"/>
        <v>6.7227449232989636E-2</v>
      </c>
      <c r="K14" s="19">
        <v>23145.424999999985</v>
      </c>
      <c r="L14" s="140">
        <v>25817.994000000013</v>
      </c>
      <c r="M14" s="247">
        <f>K14/K11</f>
        <v>6.5096001874167891E-2</v>
      </c>
      <c r="N14" s="215">
        <f>L14/L11</f>
        <v>7.3322179033088006E-2</v>
      </c>
      <c r="O14" s="209">
        <f t="shared" si="1"/>
        <v>0.11546856452193167</v>
      </c>
      <c r="Q14" s="189">
        <f t="shared" si="2"/>
        <v>0.86513805118271203</v>
      </c>
      <c r="R14" s="190">
        <f t="shared" si="3"/>
        <v>0.90424426466883512</v>
      </c>
      <c r="S14" s="182">
        <f t="shared" si="4"/>
        <v>4.5202281222819649E-2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2342249.2000000025</v>
      </c>
      <c r="F15" s="145">
        <v>2398477.130000005</v>
      </c>
      <c r="G15" s="243">
        <f>G7+G11</f>
        <v>1</v>
      </c>
      <c r="H15" s="244">
        <f>H7+H11</f>
        <v>0.99999999999999989</v>
      </c>
      <c r="I15" s="164">
        <f t="shared" si="0"/>
        <v>2.4005955472202717E-2</v>
      </c>
      <c r="J15" s="1"/>
      <c r="K15" s="17">
        <v>527559.43100000033</v>
      </c>
      <c r="L15" s="145">
        <v>527978.69399999897</v>
      </c>
      <c r="M15" s="243">
        <f>M7+M11</f>
        <v>1</v>
      </c>
      <c r="N15" s="244">
        <f>N7+N11</f>
        <v>1</v>
      </c>
      <c r="O15" s="164">
        <f t="shared" si="1"/>
        <v>7.9472183674911528E-4</v>
      </c>
      <c r="Q15" s="191">
        <f t="shared" si="2"/>
        <v>2.2523625197523804</v>
      </c>
      <c r="R15" s="192">
        <f t="shared" si="3"/>
        <v>2.2013080191429548</v>
      </c>
      <c r="S15" s="57">
        <f t="shared" si="4"/>
        <v>-2.2667088517810373E-2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1607879.3100000024</v>
      </c>
      <c r="F16" s="181">
        <f t="shared" ref="F16:F17" si="5">F8+F12</f>
        <v>1631017.6200000048</v>
      </c>
      <c r="G16" s="245">
        <f>E16/E15</f>
        <v>0.68646807948530864</v>
      </c>
      <c r="H16" s="246">
        <f>F16/F15</f>
        <v>0.68002216890014766</v>
      </c>
      <c r="I16" s="207">
        <f t="shared" si="0"/>
        <v>1.4390576367328434E-2</v>
      </c>
      <c r="J16" s="3"/>
      <c r="K16" s="180">
        <f t="shared" ref="K16:L18" si="6">K8+K12</f>
        <v>457195.15100000042</v>
      </c>
      <c r="L16" s="181">
        <f t="shared" si="6"/>
        <v>452104.43799999898</v>
      </c>
      <c r="M16" s="250">
        <f>K16/K15</f>
        <v>0.86662302697039673</v>
      </c>
      <c r="N16" s="246">
        <f>L16/L15</f>
        <v>0.85629295867003274</v>
      </c>
      <c r="O16" s="207">
        <f t="shared" si="1"/>
        <v>-1.1134660962319435E-2</v>
      </c>
      <c r="P16" s="3"/>
      <c r="Q16" s="189">
        <f t="shared" si="2"/>
        <v>2.8434668457796111</v>
      </c>
      <c r="R16" s="190">
        <f t="shared" si="3"/>
        <v>2.7719163328229257</v>
      </c>
      <c r="S16" s="182">
        <f t="shared" si="4"/>
        <v>-2.5163125451201772E-2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259087.14999999991</v>
      </c>
      <c r="F17" s="140">
        <f t="shared" si="5"/>
        <v>261421.51999999996</v>
      </c>
      <c r="G17" s="248">
        <f>E17/E15</f>
        <v>0.11061468181950905</v>
      </c>
      <c r="H17" s="215">
        <f>F17/F15</f>
        <v>0.10899479370895623</v>
      </c>
      <c r="I17" s="182">
        <f t="shared" si="0"/>
        <v>9.0099798465499131E-3</v>
      </c>
      <c r="K17" s="19">
        <f t="shared" si="6"/>
        <v>35063.663999999961</v>
      </c>
      <c r="L17" s="140">
        <f t="shared" si="6"/>
        <v>35893.181999999986</v>
      </c>
      <c r="M17" s="247">
        <f>K17/K15</f>
        <v>6.6463912764361019E-2</v>
      </c>
      <c r="N17" s="215">
        <f>L17/L15</f>
        <v>6.7982254602114794E-2</v>
      </c>
      <c r="O17" s="182">
        <f t="shared" si="1"/>
        <v>2.3657482001881676E-2</v>
      </c>
      <c r="Q17" s="189">
        <f t="shared" si="2"/>
        <v>1.3533540355050406</v>
      </c>
      <c r="R17" s="190">
        <f t="shared" si="3"/>
        <v>1.3730002793955141</v>
      </c>
      <c r="S17" s="182">
        <f t="shared" si="4"/>
        <v>1.4516706918557271E-2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475282.74000000011</v>
      </c>
      <c r="F18" s="142">
        <f>F10+F14</f>
        <v>506037.99000000005</v>
      </c>
      <c r="G18" s="249">
        <f>E18/E15</f>
        <v>0.20291723869518222</v>
      </c>
      <c r="H18" s="221">
        <f>F18/F15</f>
        <v>0.21098303739089602</v>
      </c>
      <c r="I18" s="208">
        <f t="shared" si="0"/>
        <v>6.4709376991051545E-2</v>
      </c>
      <c r="K18" s="21">
        <f t="shared" si="6"/>
        <v>35300.61599999998</v>
      </c>
      <c r="L18" s="142">
        <f t="shared" si="6"/>
        <v>39981.074000000015</v>
      </c>
      <c r="M18" s="249">
        <f>K18/K15</f>
        <v>6.6913060265242338E-2</v>
      </c>
      <c r="N18" s="221">
        <f>L18/L15</f>
        <v>7.5724786727852489E-2</v>
      </c>
      <c r="O18" s="208">
        <f t="shared" si="1"/>
        <v>0.13258856446017933</v>
      </c>
      <c r="Q18" s="193">
        <f t="shared" si="2"/>
        <v>0.74272875972731456</v>
      </c>
      <c r="R18" s="194">
        <f t="shared" si="3"/>
        <v>0.79008048387829555</v>
      </c>
      <c r="S18" s="186">
        <f t="shared" si="4"/>
        <v>6.3753723725961151E-2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131</v>
      </c>
    </row>
    <row r="3" spans="1:16" ht="8.25" customHeight="1" thickBot="1" x14ac:dyDescent="0.3"/>
    <row r="4" spans="1:16" x14ac:dyDescent="0.25">
      <c r="A4" s="376" t="s">
        <v>3</v>
      </c>
      <c r="B4" s="364" t="s">
        <v>1</v>
      </c>
      <c r="C4" s="362"/>
      <c r="D4" s="364" t="s">
        <v>104</v>
      </c>
      <c r="E4" s="362"/>
      <c r="F4" s="130" t="s">
        <v>0</v>
      </c>
      <c r="H4" s="374" t="s">
        <v>19</v>
      </c>
      <c r="I4" s="375"/>
      <c r="J4" s="364" t="s">
        <v>104</v>
      </c>
      <c r="K4" s="365"/>
      <c r="L4" s="130" t="s">
        <v>0</v>
      </c>
      <c r="N4" s="372" t="s">
        <v>22</v>
      </c>
      <c r="O4" s="362"/>
      <c r="P4" s="130" t="s">
        <v>0</v>
      </c>
    </row>
    <row r="5" spans="1:16" x14ac:dyDescent="0.25">
      <c r="A5" s="377"/>
      <c r="B5" s="367" t="s">
        <v>156</v>
      </c>
      <c r="C5" s="369"/>
      <c r="D5" s="367" t="str">
        <f>B5</f>
        <v>jan-out</v>
      </c>
      <c r="E5" s="369"/>
      <c r="F5" s="131" t="s">
        <v>152</v>
      </c>
      <c r="H5" s="370" t="str">
        <f>B5</f>
        <v>jan-out</v>
      </c>
      <c r="I5" s="369"/>
      <c r="J5" s="367" t="str">
        <f>B5</f>
        <v>jan-out</v>
      </c>
      <c r="K5" s="368"/>
      <c r="L5" s="131" t="str">
        <f>F5</f>
        <v>2025/2024</v>
      </c>
      <c r="N5" s="370" t="str">
        <f>B5</f>
        <v>jan-out</v>
      </c>
      <c r="O5" s="368"/>
      <c r="P5" s="131" t="str">
        <f>F5</f>
        <v>2025/2024</v>
      </c>
    </row>
    <row r="6" spans="1:16" ht="19.5" customHeight="1" thickBot="1" x14ac:dyDescent="0.3">
      <c r="A6" s="378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164</v>
      </c>
      <c r="B7" s="39">
        <v>236950.3599999999</v>
      </c>
      <c r="C7" s="147">
        <v>232611.94999999981</v>
      </c>
      <c r="D7" s="247">
        <f>B7/$B$33</f>
        <v>0.10116359950085584</v>
      </c>
      <c r="E7" s="246">
        <f>C7/$C$33</f>
        <v>9.6983184492569971E-2</v>
      </c>
      <c r="F7" s="52">
        <f>(C7-B7)/B7</f>
        <v>-1.83093623491439E-2</v>
      </c>
      <c r="H7" s="39">
        <v>68794.417999999976</v>
      </c>
      <c r="I7" s="147">
        <v>68512.160999999993</v>
      </c>
      <c r="J7" s="247">
        <f>H7/$H$33</f>
        <v>0.13040126658260798</v>
      </c>
      <c r="K7" s="246">
        <f>I7/$I$33</f>
        <v>0.12976311691850204</v>
      </c>
      <c r="L7" s="52">
        <f>(I7-H7)/H7</f>
        <v>-4.1029055584129422E-3</v>
      </c>
      <c r="N7" s="27">
        <f t="shared" ref="N7:N33" si="0">(H7/B7)*10</f>
        <v>2.9033261650246072</v>
      </c>
      <c r="O7" s="151">
        <f t="shared" ref="O7:O33" si="1">(I7/C7)*10</f>
        <v>2.9453414151766517</v>
      </c>
      <c r="P7" s="61">
        <f>(O7-N7)/N7</f>
        <v>1.447141924947604E-2</v>
      </c>
    </row>
    <row r="8" spans="1:16" ht="20.100000000000001" customHeight="1" x14ac:dyDescent="0.25">
      <c r="A8" s="8" t="s">
        <v>163</v>
      </c>
      <c r="B8" s="19">
        <v>170592.45999999996</v>
      </c>
      <c r="C8" s="140">
        <v>163625.88999999998</v>
      </c>
      <c r="D8" s="247">
        <f t="shared" ref="D8:D32" si="2">B8/$B$33</f>
        <v>7.2832754089530702E-2</v>
      </c>
      <c r="E8" s="215">
        <f t="shared" ref="E8:E32" si="3">C8/$C$33</f>
        <v>6.8220742217375216E-2</v>
      </c>
      <c r="F8" s="52">
        <f t="shared" ref="F8:F33" si="4">(C8-B8)/B8</f>
        <v>-4.0837502431232769E-2</v>
      </c>
      <c r="H8" s="19">
        <v>53416.171000000038</v>
      </c>
      <c r="I8" s="140">
        <v>48104.285000000018</v>
      </c>
      <c r="J8" s="247">
        <f t="shared" ref="J8:J32" si="5">H8/$H$33</f>
        <v>0.1012514758740045</v>
      </c>
      <c r="K8" s="215">
        <f t="shared" ref="K8:K32" si="6">I8/$I$33</f>
        <v>9.1110276885529071E-2</v>
      </c>
      <c r="L8" s="52">
        <f t="shared" ref="L8:L33" si="7">(I8-H8)/H8</f>
        <v>-9.9443406379690083E-2</v>
      </c>
      <c r="N8" s="27">
        <f t="shared" si="0"/>
        <v>3.1312152365936949</v>
      </c>
      <c r="O8" s="152">
        <f t="shared" si="1"/>
        <v>2.9398944751347127</v>
      </c>
      <c r="P8" s="52">
        <f t="shared" ref="P8:P71" si="8">(O8-N8)/N8</f>
        <v>-6.1101121131203778E-2</v>
      </c>
    </row>
    <row r="9" spans="1:16" ht="20.100000000000001" customHeight="1" x14ac:dyDescent="0.25">
      <c r="A9" s="8" t="s">
        <v>166</v>
      </c>
      <c r="B9" s="19">
        <v>302417.56000000006</v>
      </c>
      <c r="C9" s="140">
        <v>340622.16000000038</v>
      </c>
      <c r="D9" s="247">
        <f t="shared" si="2"/>
        <v>0.12911416940605644</v>
      </c>
      <c r="E9" s="215">
        <f t="shared" si="3"/>
        <v>0.14201601330257432</v>
      </c>
      <c r="F9" s="52">
        <f t="shared" si="4"/>
        <v>0.12633062709718418</v>
      </c>
      <c r="H9" s="19">
        <v>34791.319000000003</v>
      </c>
      <c r="I9" s="140">
        <v>42899.392000000022</v>
      </c>
      <c r="J9" s="247">
        <f t="shared" si="5"/>
        <v>6.5947677087399098E-2</v>
      </c>
      <c r="K9" s="215">
        <f t="shared" si="6"/>
        <v>8.1252127192844692E-2</v>
      </c>
      <c r="L9" s="52">
        <f t="shared" si="7"/>
        <v>0.23304873839362106</v>
      </c>
      <c r="N9" s="27">
        <f t="shared" si="0"/>
        <v>1.1504397760500416</v>
      </c>
      <c r="O9" s="152">
        <f t="shared" si="1"/>
        <v>1.25944219248683</v>
      </c>
      <c r="P9" s="52">
        <f t="shared" si="8"/>
        <v>9.4748476805140536E-2</v>
      </c>
    </row>
    <row r="10" spans="1:16" ht="20.100000000000001" customHeight="1" x14ac:dyDescent="0.25">
      <c r="A10" s="8" t="s">
        <v>165</v>
      </c>
      <c r="B10" s="19">
        <v>140913.84999999986</v>
      </c>
      <c r="C10" s="140">
        <v>140401.69000000012</v>
      </c>
      <c r="D10" s="247">
        <f t="shared" si="2"/>
        <v>6.0161766732591861E-2</v>
      </c>
      <c r="E10" s="215">
        <f t="shared" si="3"/>
        <v>5.8537848138664583E-2</v>
      </c>
      <c r="F10" s="52">
        <f t="shared" si="4"/>
        <v>-3.634561116595296E-3</v>
      </c>
      <c r="H10" s="19">
        <v>40301.564000000042</v>
      </c>
      <c r="I10" s="140">
        <v>39881.740000000027</v>
      </c>
      <c r="J10" s="247">
        <f t="shared" si="5"/>
        <v>7.6392462406761605E-2</v>
      </c>
      <c r="K10" s="215">
        <f t="shared" si="6"/>
        <v>7.5536646560211446E-2</v>
      </c>
      <c r="L10" s="52">
        <f t="shared" si="7"/>
        <v>-1.0417064707464322E-2</v>
      </c>
      <c r="N10" s="27">
        <f t="shared" si="0"/>
        <v>2.8600143988685343</v>
      </c>
      <c r="O10" s="152">
        <f t="shared" si="1"/>
        <v>2.840545580327416</v>
      </c>
      <c r="P10" s="52">
        <f t="shared" si="8"/>
        <v>-6.8072449386340243E-3</v>
      </c>
    </row>
    <row r="11" spans="1:16" ht="20.100000000000001" customHeight="1" x14ac:dyDescent="0.25">
      <c r="A11" s="8" t="s">
        <v>167</v>
      </c>
      <c r="B11" s="19">
        <v>93121.58</v>
      </c>
      <c r="C11" s="140">
        <v>96743.969999999972</v>
      </c>
      <c r="D11" s="247">
        <f t="shared" si="2"/>
        <v>3.9757332396569943E-2</v>
      </c>
      <c r="E11" s="215">
        <f t="shared" si="3"/>
        <v>4.0335581602981528E-2</v>
      </c>
      <c r="F11" s="52">
        <f t="shared" si="4"/>
        <v>3.8899576231416717E-2</v>
      </c>
      <c r="H11" s="19">
        <v>33356.621999999981</v>
      </c>
      <c r="I11" s="140">
        <v>34172.291999999994</v>
      </c>
      <c r="J11" s="247">
        <f t="shared" si="5"/>
        <v>6.3228178741439239E-2</v>
      </c>
      <c r="K11" s="215">
        <f t="shared" si="6"/>
        <v>6.4722861714567592E-2</v>
      </c>
      <c r="L11" s="52">
        <f t="shared" si="7"/>
        <v>2.4453015656082121E-2</v>
      </c>
      <c r="N11" s="27">
        <f t="shared" si="0"/>
        <v>3.5820506911502124</v>
      </c>
      <c r="O11" s="152">
        <f t="shared" si="1"/>
        <v>3.5322399938724871</v>
      </c>
      <c r="P11" s="52">
        <f t="shared" si="8"/>
        <v>-1.3905637181737037E-2</v>
      </c>
    </row>
    <row r="12" spans="1:16" ht="20.100000000000001" customHeight="1" x14ac:dyDescent="0.25">
      <c r="A12" s="8" t="s">
        <v>171</v>
      </c>
      <c r="B12" s="19">
        <v>129545.66999999995</v>
      </c>
      <c r="C12" s="140">
        <v>122512.06000000006</v>
      </c>
      <c r="D12" s="247">
        <f t="shared" si="2"/>
        <v>5.5308235349167796E-2</v>
      </c>
      <c r="E12" s="215">
        <f t="shared" si="3"/>
        <v>5.1079102847230405E-2</v>
      </c>
      <c r="F12" s="52">
        <f t="shared" si="4"/>
        <v>-5.4294443033100999E-2</v>
      </c>
      <c r="H12" s="19">
        <v>29110.985000000001</v>
      </c>
      <c r="I12" s="140">
        <v>28164.797999999995</v>
      </c>
      <c r="J12" s="247">
        <f t="shared" si="5"/>
        <v>5.5180484490286751E-2</v>
      </c>
      <c r="K12" s="215">
        <f t="shared" si="6"/>
        <v>5.3344573029304856E-2</v>
      </c>
      <c r="L12" s="52">
        <f t="shared" si="7"/>
        <v>-3.2502747674117018E-2</v>
      </c>
      <c r="N12" s="27">
        <f t="shared" si="0"/>
        <v>2.2471600170040427</v>
      </c>
      <c r="O12" s="152">
        <f t="shared" si="1"/>
        <v>2.2989408552921224</v>
      </c>
      <c r="P12" s="52">
        <f t="shared" si="8"/>
        <v>2.3042790854349123E-2</v>
      </c>
    </row>
    <row r="13" spans="1:16" ht="20.100000000000001" customHeight="1" x14ac:dyDescent="0.25">
      <c r="A13" s="8" t="s">
        <v>169</v>
      </c>
      <c r="B13" s="19">
        <v>141006.04999999996</v>
      </c>
      <c r="C13" s="140">
        <v>139032.12999999992</v>
      </c>
      <c r="D13" s="247">
        <f t="shared" si="2"/>
        <v>6.0201130605573479E-2</v>
      </c>
      <c r="E13" s="215">
        <f t="shared" si="3"/>
        <v>5.7966835814690414E-2</v>
      </c>
      <c r="F13" s="52">
        <f t="shared" si="4"/>
        <v>-1.3998831965011732E-2</v>
      </c>
      <c r="H13" s="19">
        <v>24870.027000000009</v>
      </c>
      <c r="I13" s="140">
        <v>25547.046999999999</v>
      </c>
      <c r="J13" s="247">
        <f t="shared" si="5"/>
        <v>4.7141659382068768E-2</v>
      </c>
      <c r="K13" s="215">
        <f t="shared" si="6"/>
        <v>4.8386511217818201E-2</v>
      </c>
      <c r="L13" s="52">
        <f t="shared" si="7"/>
        <v>2.722232669872008E-2</v>
      </c>
      <c r="N13" s="27">
        <f t="shared" si="0"/>
        <v>1.7637560232344651</v>
      </c>
      <c r="O13" s="152">
        <f t="shared" si="1"/>
        <v>1.8374923120288824</v>
      </c>
      <c r="P13" s="52">
        <f t="shared" si="8"/>
        <v>4.1806399424335318E-2</v>
      </c>
    </row>
    <row r="14" spans="1:16" ht="20.100000000000001" customHeight="1" x14ac:dyDescent="0.25">
      <c r="A14" s="8" t="s">
        <v>172</v>
      </c>
      <c r="B14" s="19">
        <v>103222.76999999996</v>
      </c>
      <c r="C14" s="140">
        <v>114975.96999999999</v>
      </c>
      <c r="D14" s="247">
        <f t="shared" si="2"/>
        <v>4.4069935000938414E-2</v>
      </c>
      <c r="E14" s="215">
        <f t="shared" si="3"/>
        <v>4.7937071636784775E-2</v>
      </c>
      <c r="F14" s="52">
        <f t="shared" si="4"/>
        <v>0.11386247433584694</v>
      </c>
      <c r="H14" s="19">
        <v>32354.288999999997</v>
      </c>
      <c r="I14" s="140">
        <v>24521.768</v>
      </c>
      <c r="J14" s="247">
        <f t="shared" si="5"/>
        <v>6.1328235453343642E-2</v>
      </c>
      <c r="K14" s="215">
        <f t="shared" si="6"/>
        <v>4.644461657007698E-2</v>
      </c>
      <c r="L14" s="52">
        <f t="shared" si="7"/>
        <v>-0.24208601833283983</v>
      </c>
      <c r="N14" s="27">
        <f t="shared" si="0"/>
        <v>3.1344139476202786</v>
      </c>
      <c r="O14" s="152">
        <f t="shared" si="1"/>
        <v>2.1327733090662337</v>
      </c>
      <c r="P14" s="52">
        <f t="shared" si="8"/>
        <v>-0.31956233455205052</v>
      </c>
    </row>
    <row r="15" spans="1:16" ht="20.100000000000001" customHeight="1" x14ac:dyDescent="0.25">
      <c r="A15" s="8" t="s">
        <v>162</v>
      </c>
      <c r="B15" s="19">
        <v>115422.78999999996</v>
      </c>
      <c r="C15" s="140">
        <v>116809.36000000003</v>
      </c>
      <c r="D15" s="247">
        <f t="shared" si="2"/>
        <v>4.9278612198906932E-2</v>
      </c>
      <c r="E15" s="215">
        <f t="shared" si="3"/>
        <v>4.8701469169314109E-2</v>
      </c>
      <c r="F15" s="52">
        <f t="shared" si="4"/>
        <v>1.2012965550391439E-2</v>
      </c>
      <c r="H15" s="19">
        <v>21690.074000000001</v>
      </c>
      <c r="I15" s="140">
        <v>22425.630999999998</v>
      </c>
      <c r="J15" s="247">
        <f t="shared" si="5"/>
        <v>4.1113991572259471E-2</v>
      </c>
      <c r="K15" s="215">
        <f t="shared" si="6"/>
        <v>4.2474499927453516E-2</v>
      </c>
      <c r="L15" s="52">
        <f t="shared" si="7"/>
        <v>3.3912148017567714E-2</v>
      </c>
      <c r="N15" s="27">
        <f t="shared" si="0"/>
        <v>1.8791846913421524</v>
      </c>
      <c r="O15" s="152">
        <f t="shared" si="1"/>
        <v>1.9198488032123446</v>
      </c>
      <c r="P15" s="52">
        <f t="shared" si="8"/>
        <v>2.1639231129085619E-2</v>
      </c>
    </row>
    <row r="16" spans="1:16" ht="20.100000000000001" customHeight="1" x14ac:dyDescent="0.25">
      <c r="A16" s="8" t="s">
        <v>173</v>
      </c>
      <c r="B16" s="19">
        <v>181715.96</v>
      </c>
      <c r="C16" s="140">
        <v>200459.49000000002</v>
      </c>
      <c r="D16" s="247">
        <f t="shared" si="2"/>
        <v>7.7581821780534729E-2</v>
      </c>
      <c r="E16" s="215">
        <f t="shared" si="3"/>
        <v>8.3577820064517333E-2</v>
      </c>
      <c r="F16" s="52">
        <f t="shared" si="4"/>
        <v>0.10314740653490222</v>
      </c>
      <c r="H16" s="19">
        <v>16958.591</v>
      </c>
      <c r="I16" s="140">
        <v>21887.062000000009</v>
      </c>
      <c r="J16" s="247">
        <f t="shared" si="5"/>
        <v>3.2145366007114373E-2</v>
      </c>
      <c r="K16" s="215">
        <f t="shared" si="6"/>
        <v>4.1454441720332018E-2</v>
      </c>
      <c r="L16" s="52">
        <f t="shared" si="7"/>
        <v>0.29061795287120307</v>
      </c>
      <c r="N16" s="27">
        <f t="shared" si="0"/>
        <v>0.93324719523810695</v>
      </c>
      <c r="O16" s="152">
        <f t="shared" si="1"/>
        <v>1.0918446415283212</v>
      </c>
      <c r="P16" s="52">
        <f t="shared" si="8"/>
        <v>0.16994151935249049</v>
      </c>
    </row>
    <row r="17" spans="1:16" ht="20.100000000000001" customHeight="1" x14ac:dyDescent="0.25">
      <c r="A17" s="8" t="s">
        <v>174</v>
      </c>
      <c r="B17" s="19">
        <v>62161.300000000025</v>
      </c>
      <c r="C17" s="140">
        <v>57751.990000000027</v>
      </c>
      <c r="D17" s="247">
        <f t="shared" si="2"/>
        <v>2.6539148780582375E-2</v>
      </c>
      <c r="E17" s="215">
        <f t="shared" si="3"/>
        <v>2.4078607745573962E-2</v>
      </c>
      <c r="F17" s="52">
        <f t="shared" si="4"/>
        <v>-7.0933362075760897E-2</v>
      </c>
      <c r="H17" s="19">
        <v>20499.02700000002</v>
      </c>
      <c r="I17" s="140">
        <v>19853.564999999995</v>
      </c>
      <c r="J17" s="247">
        <f t="shared" si="5"/>
        <v>3.885633692709025E-2</v>
      </c>
      <c r="K17" s="215">
        <f t="shared" si="6"/>
        <v>3.7602966228784979E-2</v>
      </c>
      <c r="L17" s="52">
        <f t="shared" si="7"/>
        <v>-3.1487445721205418E-2</v>
      </c>
      <c r="N17" s="27">
        <f t="shared" si="0"/>
        <v>3.2977152987469713</v>
      </c>
      <c r="O17" s="152">
        <f t="shared" si="1"/>
        <v>3.4377282929990787</v>
      </c>
      <c r="P17" s="52">
        <f t="shared" si="8"/>
        <v>4.2457574886864219E-2</v>
      </c>
    </row>
    <row r="18" spans="1:16" ht="20.100000000000001" customHeight="1" x14ac:dyDescent="0.25">
      <c r="A18" s="8" t="s">
        <v>175</v>
      </c>
      <c r="B18" s="19">
        <v>77449.610000000044</v>
      </c>
      <c r="C18" s="140">
        <v>72336.459999999992</v>
      </c>
      <c r="D18" s="247">
        <f t="shared" si="2"/>
        <v>3.3066340678011577E-2</v>
      </c>
      <c r="E18" s="215">
        <f t="shared" si="3"/>
        <v>3.015932864033603E-2</v>
      </c>
      <c r="F18" s="52">
        <f t="shared" si="4"/>
        <v>-6.6019054195367147E-2</v>
      </c>
      <c r="H18" s="19">
        <v>18010.024000000005</v>
      </c>
      <c r="I18" s="140">
        <v>16645.341000000004</v>
      </c>
      <c r="J18" s="247">
        <f t="shared" si="5"/>
        <v>3.4138379378152006E-2</v>
      </c>
      <c r="K18" s="215">
        <f t="shared" si="6"/>
        <v>3.1526539212963028E-2</v>
      </c>
      <c r="L18" s="52">
        <f t="shared" si="7"/>
        <v>-7.5773524788195754E-2</v>
      </c>
      <c r="N18" s="27">
        <f t="shared" si="0"/>
        <v>2.3253860155009165</v>
      </c>
      <c r="O18" s="152">
        <f t="shared" si="1"/>
        <v>2.3010997496974563</v>
      </c>
      <c r="P18" s="52">
        <f t="shared" si="8"/>
        <v>-1.0443971728379299E-2</v>
      </c>
    </row>
    <row r="19" spans="1:16" ht="20.100000000000001" customHeight="1" x14ac:dyDescent="0.25">
      <c r="A19" s="8" t="s">
        <v>168</v>
      </c>
      <c r="B19" s="19">
        <v>55226.880000000026</v>
      </c>
      <c r="C19" s="140">
        <v>43363.139999999985</v>
      </c>
      <c r="D19" s="247">
        <f t="shared" si="2"/>
        <v>2.3578567131114846E-2</v>
      </c>
      <c r="E19" s="215">
        <f t="shared" si="3"/>
        <v>1.8079446936398333E-2</v>
      </c>
      <c r="F19" s="52">
        <f t="shared" si="4"/>
        <v>-0.21481821895424902</v>
      </c>
      <c r="H19" s="19">
        <v>13667.643999999998</v>
      </c>
      <c r="I19" s="140">
        <v>11543.112999999996</v>
      </c>
      <c r="J19" s="247">
        <f t="shared" si="5"/>
        <v>2.5907306735267137E-2</v>
      </c>
      <c r="K19" s="215">
        <f t="shared" si="6"/>
        <v>2.1862838654621918E-2</v>
      </c>
      <c r="L19" s="52">
        <f t="shared" si="7"/>
        <v>-0.15544237177965733</v>
      </c>
      <c r="N19" s="27">
        <f t="shared" si="0"/>
        <v>2.4748173353265641</v>
      </c>
      <c r="O19" s="152">
        <f t="shared" si="1"/>
        <v>2.6619642857966461</v>
      </c>
      <c r="P19" s="52">
        <f t="shared" si="8"/>
        <v>7.5620510572101299E-2</v>
      </c>
    </row>
    <row r="20" spans="1:16" ht="20.100000000000001" customHeight="1" x14ac:dyDescent="0.25">
      <c r="A20" s="8" t="s">
        <v>178</v>
      </c>
      <c r="B20" s="19">
        <v>29478.809999999976</v>
      </c>
      <c r="C20" s="140">
        <v>31015.60999999999</v>
      </c>
      <c r="D20" s="247">
        <f t="shared" si="2"/>
        <v>1.2585684734143569E-2</v>
      </c>
      <c r="E20" s="215">
        <f t="shared" si="3"/>
        <v>1.2931376168677488E-2</v>
      </c>
      <c r="F20" s="52">
        <f t="shared" si="4"/>
        <v>5.2132362195082334E-2</v>
      </c>
      <c r="H20" s="19">
        <v>8837.0650000000005</v>
      </c>
      <c r="I20" s="140">
        <v>9882.7219999999998</v>
      </c>
      <c r="J20" s="247">
        <f t="shared" si="5"/>
        <v>1.6750842617388448E-2</v>
      </c>
      <c r="K20" s="215">
        <f t="shared" si="6"/>
        <v>1.871803183027685E-2</v>
      </c>
      <c r="L20" s="52">
        <f t="shared" si="7"/>
        <v>0.11832627688038949</v>
      </c>
      <c r="N20" s="27">
        <f t="shared" si="0"/>
        <v>2.9977685666416005</v>
      </c>
      <c r="O20" s="152">
        <f t="shared" si="1"/>
        <v>3.186370347060723</v>
      </c>
      <c r="P20" s="52">
        <f t="shared" si="8"/>
        <v>6.291405631436485E-2</v>
      </c>
    </row>
    <row r="21" spans="1:16" ht="20.100000000000001" customHeight="1" x14ac:dyDescent="0.25">
      <c r="A21" s="8" t="s">
        <v>170</v>
      </c>
      <c r="B21" s="19">
        <v>26246.850000000006</v>
      </c>
      <c r="C21" s="140">
        <v>33013.24</v>
      </c>
      <c r="D21" s="247">
        <f t="shared" si="2"/>
        <v>1.1205831557120401E-2</v>
      </c>
      <c r="E21" s="215">
        <f t="shared" si="3"/>
        <v>1.3764250485056735E-2</v>
      </c>
      <c r="F21" s="52">
        <f t="shared" si="4"/>
        <v>0.25779817387610288</v>
      </c>
      <c r="H21" s="19">
        <v>7237.5290000000005</v>
      </c>
      <c r="I21" s="140">
        <v>8549.1560000000009</v>
      </c>
      <c r="J21" s="247">
        <f t="shared" si="5"/>
        <v>1.3718888479125684E-2</v>
      </c>
      <c r="K21" s="215">
        <f t="shared" si="6"/>
        <v>1.6192236726885807E-2</v>
      </c>
      <c r="L21" s="52">
        <f t="shared" si="7"/>
        <v>0.18122580234220828</v>
      </c>
      <c r="N21" s="27">
        <f t="shared" si="0"/>
        <v>2.757484802938257</v>
      </c>
      <c r="O21" s="152">
        <f t="shared" si="1"/>
        <v>2.5896143486673835</v>
      </c>
      <c r="P21" s="52">
        <f t="shared" si="8"/>
        <v>-6.0878106777596024E-2</v>
      </c>
    </row>
    <row r="22" spans="1:16" ht="20.100000000000001" customHeight="1" x14ac:dyDescent="0.25">
      <c r="A22" s="8" t="s">
        <v>180</v>
      </c>
      <c r="B22" s="19">
        <v>40533.340000000004</v>
      </c>
      <c r="C22" s="140">
        <v>37735.520000000004</v>
      </c>
      <c r="D22" s="247">
        <f t="shared" si="2"/>
        <v>1.7305306369621139E-2</v>
      </c>
      <c r="E22" s="215">
        <f t="shared" si="3"/>
        <v>1.5733116454606341E-2</v>
      </c>
      <c r="F22" s="52">
        <f t="shared" si="4"/>
        <v>-6.9025153120862964E-2</v>
      </c>
      <c r="H22" s="19">
        <v>8875.9840000000004</v>
      </c>
      <c r="I22" s="140">
        <v>8075.3159999999953</v>
      </c>
      <c r="J22" s="247">
        <f t="shared" si="5"/>
        <v>1.6824614400647499E-2</v>
      </c>
      <c r="K22" s="215">
        <f t="shared" si="6"/>
        <v>1.5294776269892431E-2</v>
      </c>
      <c r="L22" s="52">
        <f t="shared" si="7"/>
        <v>-9.0206111232287611E-2</v>
      </c>
      <c r="N22" s="27">
        <f t="shared" si="0"/>
        <v>2.1897983240463281</v>
      </c>
      <c r="O22" s="152">
        <f t="shared" si="1"/>
        <v>2.1399774006029317</v>
      </c>
      <c r="P22" s="52">
        <f t="shared" si="8"/>
        <v>-2.2751375273379906E-2</v>
      </c>
    </row>
    <row r="23" spans="1:16" ht="20.100000000000001" customHeight="1" x14ac:dyDescent="0.25">
      <c r="A23" s="8" t="s">
        <v>179</v>
      </c>
      <c r="B23" s="19">
        <v>32274.979999999989</v>
      </c>
      <c r="C23" s="140">
        <v>32976.700000000004</v>
      </c>
      <c r="D23" s="247">
        <f t="shared" si="2"/>
        <v>1.3779481705020968E-2</v>
      </c>
      <c r="E23" s="215">
        <f t="shared" si="3"/>
        <v>1.3749015818216283E-2</v>
      </c>
      <c r="F23" s="52">
        <f t="shared" si="4"/>
        <v>2.1741918972529681E-2</v>
      </c>
      <c r="H23" s="19">
        <v>7204.9180000000024</v>
      </c>
      <c r="I23" s="140">
        <v>7209.3140000000003</v>
      </c>
      <c r="J23" s="247">
        <f t="shared" si="5"/>
        <v>1.3657073642571281E-2</v>
      </c>
      <c r="K23" s="215">
        <f t="shared" si="6"/>
        <v>1.3654554780197252E-2</v>
      </c>
      <c r="L23" s="52">
        <f t="shared" si="7"/>
        <v>6.1013879686040988E-4</v>
      </c>
      <c r="N23" s="27">
        <f t="shared" si="0"/>
        <v>2.2323539782209019</v>
      </c>
      <c r="O23" s="152">
        <f t="shared" si="1"/>
        <v>2.1861841845909384</v>
      </c>
      <c r="P23" s="52">
        <f t="shared" si="8"/>
        <v>-2.068211138573952E-2</v>
      </c>
    </row>
    <row r="24" spans="1:16" ht="20.100000000000001" customHeight="1" x14ac:dyDescent="0.25">
      <c r="A24" s="8" t="s">
        <v>183</v>
      </c>
      <c r="B24" s="19">
        <v>76894.670000000013</v>
      </c>
      <c r="C24" s="140">
        <v>84750.629999999961</v>
      </c>
      <c r="D24" s="247">
        <f t="shared" si="2"/>
        <v>3.2829414564428089E-2</v>
      </c>
      <c r="E24" s="215">
        <f t="shared" si="3"/>
        <v>3.5335183704670106E-2</v>
      </c>
      <c r="F24" s="52">
        <f t="shared" si="4"/>
        <v>0.10216520858987947</v>
      </c>
      <c r="H24" s="19">
        <v>6072.947000000001</v>
      </c>
      <c r="I24" s="140">
        <v>6411.1969999999992</v>
      </c>
      <c r="J24" s="247">
        <f t="shared" si="5"/>
        <v>1.1511398798214265E-2</v>
      </c>
      <c r="K24" s="215">
        <f t="shared" si="6"/>
        <v>1.2142908554563757E-2</v>
      </c>
      <c r="L24" s="52">
        <f t="shared" si="7"/>
        <v>5.569783500498162E-2</v>
      </c>
      <c r="N24" s="27">
        <f t="shared" si="0"/>
        <v>0.78977476592330786</v>
      </c>
      <c r="O24" s="152">
        <f t="shared" si="1"/>
        <v>0.75647779845412377</v>
      </c>
      <c r="P24" s="52">
        <f t="shared" si="8"/>
        <v>-4.2160080197367861E-2</v>
      </c>
    </row>
    <row r="25" spans="1:16" ht="20.100000000000001" customHeight="1" x14ac:dyDescent="0.25">
      <c r="A25" s="8" t="s">
        <v>176</v>
      </c>
      <c r="B25" s="19">
        <v>23869.629999999994</v>
      </c>
      <c r="C25" s="140">
        <v>24859.68</v>
      </c>
      <c r="D25" s="247">
        <f t="shared" si="2"/>
        <v>1.0190901121878919E-2</v>
      </c>
      <c r="E25" s="215">
        <f t="shared" si="3"/>
        <v>1.0364776753155863E-2</v>
      </c>
      <c r="F25" s="52">
        <f t="shared" si="4"/>
        <v>4.1477391983034795E-2</v>
      </c>
      <c r="H25" s="19">
        <v>5047.020999999997</v>
      </c>
      <c r="I25" s="140">
        <v>4891.1470000000018</v>
      </c>
      <c r="J25" s="247">
        <f t="shared" si="5"/>
        <v>9.5667344822805318E-3</v>
      </c>
      <c r="K25" s="215">
        <f t="shared" si="6"/>
        <v>9.2639098046634477E-3</v>
      </c>
      <c r="L25" s="52">
        <f t="shared" si="7"/>
        <v>-3.088435732682613E-2</v>
      </c>
      <c r="N25" s="27">
        <f t="shared" si="0"/>
        <v>2.1144110738205821</v>
      </c>
      <c r="O25" s="152">
        <f t="shared" si="1"/>
        <v>1.9675019951986517</v>
      </c>
      <c r="P25" s="52">
        <f t="shared" si="8"/>
        <v>-6.9479904092857786E-2</v>
      </c>
    </row>
    <row r="26" spans="1:16" ht="20.100000000000001" customHeight="1" x14ac:dyDescent="0.25">
      <c r="A26" s="8" t="s">
        <v>177</v>
      </c>
      <c r="B26" s="19">
        <v>2184.1100000000006</v>
      </c>
      <c r="C26" s="140">
        <v>2292.6600000000003</v>
      </c>
      <c r="D26" s="247">
        <f t="shared" si="2"/>
        <v>9.3248404140772092E-4</v>
      </c>
      <c r="E26" s="215">
        <f t="shared" si="3"/>
        <v>9.5588153471365368E-4</v>
      </c>
      <c r="F26" s="52">
        <f t="shared" si="4"/>
        <v>4.969987775340972E-2</v>
      </c>
      <c r="H26" s="19">
        <v>4384.6369999999988</v>
      </c>
      <c r="I26" s="140">
        <v>4714.9039999999986</v>
      </c>
      <c r="J26" s="247">
        <f t="shared" si="5"/>
        <v>8.3111716753671277E-3</v>
      </c>
      <c r="K26" s="215">
        <f t="shared" si="6"/>
        <v>8.9301027741850499E-3</v>
      </c>
      <c r="L26" s="52">
        <f t="shared" si="7"/>
        <v>7.5323681299044806E-2</v>
      </c>
      <c r="N26" s="27">
        <f t="shared" si="0"/>
        <v>20.075165628104799</v>
      </c>
      <c r="O26" s="152">
        <f t="shared" si="1"/>
        <v>20.565212460635234</v>
      </c>
      <c r="P26" s="52">
        <f t="shared" si="8"/>
        <v>2.4410599723490214E-2</v>
      </c>
    </row>
    <row r="27" spans="1:16" ht="20.100000000000001" customHeight="1" x14ac:dyDescent="0.25">
      <c r="A27" s="8" t="s">
        <v>185</v>
      </c>
      <c r="B27" s="19">
        <v>19358.84</v>
      </c>
      <c r="C27" s="140">
        <v>22760.409999999996</v>
      </c>
      <c r="D27" s="247">
        <f t="shared" si="2"/>
        <v>8.2650641955604072E-3</v>
      </c>
      <c r="E27" s="215">
        <f t="shared" si="3"/>
        <v>9.4895255474043184E-3</v>
      </c>
      <c r="F27" s="52">
        <f t="shared" si="4"/>
        <v>0.17571145791793288</v>
      </c>
      <c r="H27" s="19">
        <v>3890.5239999999999</v>
      </c>
      <c r="I27" s="140">
        <v>4573.5139999999983</v>
      </c>
      <c r="J27" s="247">
        <f t="shared" si="5"/>
        <v>7.3745700889574278E-3</v>
      </c>
      <c r="K27" s="215">
        <f t="shared" si="6"/>
        <v>8.6623078771432375E-3</v>
      </c>
      <c r="L27" s="52">
        <f t="shared" si="7"/>
        <v>0.17555218782868284</v>
      </c>
      <c r="N27" s="27">
        <f t="shared" si="0"/>
        <v>2.0096885970440375</v>
      </c>
      <c r="O27" s="152">
        <f t="shared" si="1"/>
        <v>2.009416350584194</v>
      </c>
      <c r="P27" s="52">
        <f t="shared" si="8"/>
        <v>-1.3546698739491677E-4</v>
      </c>
    </row>
    <row r="28" spans="1:16" ht="20.100000000000001" customHeight="1" x14ac:dyDescent="0.25">
      <c r="A28" s="8" t="s">
        <v>182</v>
      </c>
      <c r="B28" s="19">
        <v>13461.710000000003</v>
      </c>
      <c r="C28" s="140">
        <v>13529.480000000001</v>
      </c>
      <c r="D28" s="247">
        <f t="shared" si="2"/>
        <v>5.7473431947377791E-3</v>
      </c>
      <c r="E28" s="215">
        <f t="shared" si="3"/>
        <v>5.6408626251941776E-3</v>
      </c>
      <c r="F28" s="52">
        <f t="shared" si="4"/>
        <v>5.0342787060483852E-3</v>
      </c>
      <c r="H28" s="19">
        <v>4374.9269999999988</v>
      </c>
      <c r="I28" s="140">
        <v>4570.0859999999993</v>
      </c>
      <c r="J28" s="247">
        <f t="shared" si="5"/>
        <v>8.2927661660928565E-3</v>
      </c>
      <c r="K28" s="215">
        <f t="shared" si="6"/>
        <v>8.6558151909061701E-3</v>
      </c>
      <c r="L28" s="52">
        <f t="shared" si="7"/>
        <v>4.4608515753520143E-2</v>
      </c>
      <c r="N28" s="27">
        <f t="shared" si="0"/>
        <v>3.2499043583616034</v>
      </c>
      <c r="O28" s="152">
        <f t="shared" si="1"/>
        <v>3.377872615946806</v>
      </c>
      <c r="P28" s="52">
        <f t="shared" si="8"/>
        <v>3.9376007252630692E-2</v>
      </c>
    </row>
    <row r="29" spans="1:16" ht="20.100000000000001" customHeight="1" x14ac:dyDescent="0.25">
      <c r="A29" s="8" t="s">
        <v>181</v>
      </c>
      <c r="B29" s="19">
        <v>15909.15</v>
      </c>
      <c r="C29" s="140">
        <v>14703.399999999992</v>
      </c>
      <c r="D29" s="247">
        <f t="shared" si="2"/>
        <v>6.792253360573249E-3</v>
      </c>
      <c r="E29" s="215">
        <f t="shared" si="3"/>
        <v>6.1303065249573539E-3</v>
      </c>
      <c r="F29" s="52">
        <f>(C29-B29)/B29</f>
        <v>-7.5789718495331768E-2</v>
      </c>
      <c r="H29" s="19">
        <v>4878.5969999999998</v>
      </c>
      <c r="I29" s="140">
        <v>4487.7050000000017</v>
      </c>
      <c r="J29" s="247">
        <f t="shared" si="5"/>
        <v>9.2474832470580935E-3</v>
      </c>
      <c r="K29" s="215">
        <f t="shared" si="6"/>
        <v>8.4997842734919199E-3</v>
      </c>
      <c r="L29" s="52">
        <f>(I29-H29)/H29</f>
        <v>-8.012385528052389E-2</v>
      </c>
      <c r="N29" s="27">
        <f t="shared" si="0"/>
        <v>3.0665352957260446</v>
      </c>
      <c r="O29" s="152">
        <f t="shared" si="1"/>
        <v>3.0521546036971072</v>
      </c>
      <c r="P29" s="52">
        <f>(O29-N29)/N29</f>
        <v>-4.6895569892772089E-3</v>
      </c>
    </row>
    <row r="30" spans="1:16" ht="20.100000000000001" customHeight="1" x14ac:dyDescent="0.25">
      <c r="A30" s="8" t="s">
        <v>197</v>
      </c>
      <c r="B30" s="19">
        <v>24054.649999999994</v>
      </c>
      <c r="C30" s="140">
        <v>36122.170000000006</v>
      </c>
      <c r="D30" s="247">
        <f t="shared" si="2"/>
        <v>1.0269893570675571E-2</v>
      </c>
      <c r="E30" s="215">
        <f t="shared" si="3"/>
        <v>1.5060460468097102E-2</v>
      </c>
      <c r="F30" s="52">
        <f t="shared" si="4"/>
        <v>0.50167098669072363</v>
      </c>
      <c r="H30" s="19">
        <v>2738.07</v>
      </c>
      <c r="I30" s="140">
        <v>3925.3319999999994</v>
      </c>
      <c r="J30" s="247">
        <f t="shared" si="5"/>
        <v>5.1900692871889925E-3</v>
      </c>
      <c r="K30" s="215">
        <f t="shared" si="6"/>
        <v>7.4346409137486906E-3</v>
      </c>
      <c r="L30" s="52">
        <f t="shared" si="7"/>
        <v>0.43361272721296357</v>
      </c>
      <c r="N30" s="27">
        <f t="shared" si="0"/>
        <v>1.1382705630720051</v>
      </c>
      <c r="O30" s="152">
        <f t="shared" si="1"/>
        <v>1.0866822231333275</v>
      </c>
      <c r="P30" s="52">
        <f t="shared" si="8"/>
        <v>-4.5321685030182253E-2</v>
      </c>
    </row>
    <row r="31" spans="1:16" ht="20.100000000000001" customHeight="1" x14ac:dyDescent="0.25">
      <c r="A31" s="8" t="s">
        <v>184</v>
      </c>
      <c r="B31" s="19">
        <v>14524.189999999999</v>
      </c>
      <c r="C31" s="140">
        <v>12555.93</v>
      </c>
      <c r="D31" s="247">
        <f t="shared" si="2"/>
        <v>6.2009584633436971E-3</v>
      </c>
      <c r="E31" s="215">
        <f t="shared" si="3"/>
        <v>5.2349592343204857E-3</v>
      </c>
      <c r="F31" s="52">
        <f t="shared" si="4"/>
        <v>-0.13551599090895938</v>
      </c>
      <c r="H31" s="19">
        <v>4326.1900000000005</v>
      </c>
      <c r="I31" s="140">
        <v>3880.8249999999985</v>
      </c>
      <c r="J31" s="247">
        <f t="shared" si="5"/>
        <v>8.2003841572874867E-3</v>
      </c>
      <c r="K31" s="215">
        <f t="shared" si="6"/>
        <v>7.3503439515686195E-3</v>
      </c>
      <c r="L31" s="52">
        <f t="shared" si="7"/>
        <v>-0.10294624138098465</v>
      </c>
      <c r="N31" s="27">
        <f t="shared" si="0"/>
        <v>2.9786101669008742</v>
      </c>
      <c r="O31" s="152">
        <f t="shared" si="1"/>
        <v>3.0908303885096511</v>
      </c>
      <c r="P31" s="52">
        <f t="shared" si="8"/>
        <v>3.7675363784021983E-2</v>
      </c>
    </row>
    <row r="32" spans="1:16" ht="20.100000000000001" customHeight="1" thickBot="1" x14ac:dyDescent="0.3">
      <c r="A32" s="8" t="s">
        <v>17</v>
      </c>
      <c r="B32" s="19">
        <f>B33-SUM(B7:B31)</f>
        <v>213711.42999999924</v>
      </c>
      <c r="C32" s="140">
        <f>C33-SUM(C7:C31)</f>
        <v>210915.44000000088</v>
      </c>
      <c r="D32" s="247">
        <f t="shared" si="2"/>
        <v>9.1241969471053425E-2</v>
      </c>
      <c r="E32" s="215">
        <f t="shared" si="3"/>
        <v>8.7937232071919239E-2</v>
      </c>
      <c r="F32" s="52">
        <f t="shared" si="4"/>
        <v>-1.3083015728257355E-2</v>
      </c>
      <c r="H32" s="19">
        <f>H33-SUM(H7:H31)</f>
        <v>51870.266999999993</v>
      </c>
      <c r="I32" s="142">
        <f>I33-SUM(I7:I31)</f>
        <v>52649.280999999726</v>
      </c>
      <c r="J32" s="247">
        <f t="shared" si="5"/>
        <v>9.8321182320025652E-2</v>
      </c>
      <c r="K32" s="215">
        <f t="shared" si="6"/>
        <v>9.9718571219466173E-2</v>
      </c>
      <c r="L32" s="52">
        <f t="shared" si="7"/>
        <v>1.5018507616313865E-2</v>
      </c>
      <c r="N32" s="27">
        <f t="shared" si="0"/>
        <v>2.4271171176946491</v>
      </c>
      <c r="O32" s="152">
        <f t="shared" si="1"/>
        <v>2.4962269713397705</v>
      </c>
      <c r="P32" s="52">
        <f t="shared" si="8"/>
        <v>2.84740497857656E-2</v>
      </c>
    </row>
    <row r="33" spans="1:16" ht="26.25" customHeight="1" thickBot="1" x14ac:dyDescent="0.3">
      <c r="A33" s="12" t="s">
        <v>18</v>
      </c>
      <c r="B33" s="17">
        <v>2342249.1999999993</v>
      </c>
      <c r="C33" s="145">
        <v>2398477.1300000008</v>
      </c>
      <c r="D33" s="243">
        <f>SUM(D7:D32)</f>
        <v>0.99999999999999978</v>
      </c>
      <c r="E33" s="244">
        <f>SUM(E7:E32)</f>
        <v>0.99999999999999967</v>
      </c>
      <c r="F33" s="57">
        <f t="shared" si="4"/>
        <v>2.4005955472202353E-2</v>
      </c>
      <c r="G33" s="1"/>
      <c r="H33" s="17">
        <v>527559.43099999998</v>
      </c>
      <c r="I33" s="145">
        <v>527978.6939999999</v>
      </c>
      <c r="J33" s="243">
        <f>SUM(J7:J32)</f>
        <v>1.0000000000000002</v>
      </c>
      <c r="K33" s="244">
        <f>SUM(K7:K32)</f>
        <v>0.99999999999999989</v>
      </c>
      <c r="L33" s="57">
        <f t="shared" si="7"/>
        <v>7.9472183675154313E-4</v>
      </c>
      <c r="N33" s="29">
        <f t="shared" si="0"/>
        <v>2.2523625197523822</v>
      </c>
      <c r="O33" s="146">
        <f t="shared" si="1"/>
        <v>2.2013080191429624</v>
      </c>
      <c r="P33" s="57">
        <f t="shared" si="8"/>
        <v>-2.2667088517807792E-2</v>
      </c>
    </row>
    <row r="35" spans="1:16" ht="15.75" thickBot="1" x14ac:dyDescent="0.3"/>
    <row r="36" spans="1:16" x14ac:dyDescent="0.25">
      <c r="A36" s="376" t="s">
        <v>2</v>
      </c>
      <c r="B36" s="364" t="s">
        <v>1</v>
      </c>
      <c r="C36" s="362"/>
      <c r="D36" s="364" t="s">
        <v>104</v>
      </c>
      <c r="E36" s="362"/>
      <c r="F36" s="130" t="s">
        <v>0</v>
      </c>
      <c r="H36" s="374" t="s">
        <v>19</v>
      </c>
      <c r="I36" s="375"/>
      <c r="J36" s="364" t="s">
        <v>104</v>
      </c>
      <c r="K36" s="365"/>
      <c r="L36" s="130" t="s">
        <v>0</v>
      </c>
      <c r="N36" s="372" t="s">
        <v>22</v>
      </c>
      <c r="O36" s="362"/>
      <c r="P36" s="130" t="s">
        <v>0</v>
      </c>
    </row>
    <row r="37" spans="1:16" x14ac:dyDescent="0.25">
      <c r="A37" s="377"/>
      <c r="B37" s="367" t="str">
        <f>B5</f>
        <v>jan-out</v>
      </c>
      <c r="C37" s="369"/>
      <c r="D37" s="367" t="str">
        <f>B37</f>
        <v>jan-out</v>
      </c>
      <c r="E37" s="369"/>
      <c r="F37" s="131" t="str">
        <f>F5</f>
        <v>2025/2024</v>
      </c>
      <c r="H37" s="370" t="str">
        <f>B5</f>
        <v>jan-out</v>
      </c>
      <c r="I37" s="369"/>
      <c r="J37" s="367" t="str">
        <f>H37</f>
        <v>jan-out</v>
      </c>
      <c r="K37" s="368"/>
      <c r="L37" s="131" t="str">
        <f>F37</f>
        <v>2025/2024</v>
      </c>
      <c r="N37" s="370" t="str">
        <f>B5</f>
        <v>jan-out</v>
      </c>
      <c r="O37" s="368"/>
      <c r="P37" s="131" t="str">
        <f>P5</f>
        <v>2025/2024</v>
      </c>
    </row>
    <row r="38" spans="1:16" ht="19.5" customHeight="1" thickBot="1" x14ac:dyDescent="0.3">
      <c r="A38" s="378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171</v>
      </c>
      <c r="B39" s="39">
        <v>129545.66999999995</v>
      </c>
      <c r="C39" s="147">
        <v>122512.06000000006</v>
      </c>
      <c r="D39" s="247">
        <f t="shared" ref="D39:D61" si="9">B39/$B$62</f>
        <v>0.14498126086745292</v>
      </c>
      <c r="E39" s="246">
        <f t="shared" ref="E39:E61" si="10">C39/$C$62</f>
        <v>0.13644570429903108</v>
      </c>
      <c r="F39" s="52">
        <f>(C39-B39)/B39</f>
        <v>-5.4294443033100999E-2</v>
      </c>
      <c r="H39" s="39">
        <v>29110.985000000001</v>
      </c>
      <c r="I39" s="147">
        <v>28164.797999999995</v>
      </c>
      <c r="J39" s="247">
        <f t="shared" ref="J39:J61" si="11">H39/$H$62</f>
        <v>0.16924881857740545</v>
      </c>
      <c r="K39" s="246">
        <f t="shared" ref="K39:K61" si="12">I39/$I$62</f>
        <v>0.16015321731925061</v>
      </c>
      <c r="L39" s="52">
        <f>(I39-H39)/H39</f>
        <v>-3.2502747674117018E-2</v>
      </c>
      <c r="N39" s="27">
        <f t="shared" ref="N39:N62" si="13">(H39/B39)*10</f>
        <v>2.2471600170040427</v>
      </c>
      <c r="O39" s="151">
        <f t="shared" ref="O39:O62" si="14">(I39/C39)*10</f>
        <v>2.2989408552921224</v>
      </c>
      <c r="P39" s="61">
        <f t="shared" si="8"/>
        <v>2.3042790854349123E-2</v>
      </c>
    </row>
    <row r="40" spans="1:16" ht="20.100000000000001" customHeight="1" x14ac:dyDescent="0.25">
      <c r="A40" s="38" t="s">
        <v>169</v>
      </c>
      <c r="B40" s="19">
        <v>141006.04999999996</v>
      </c>
      <c r="C40" s="140">
        <v>139032.12999999992</v>
      </c>
      <c r="D40" s="247">
        <f t="shared" si="9"/>
        <v>0.15780716498620995</v>
      </c>
      <c r="E40" s="215">
        <f t="shared" si="10"/>
        <v>0.15484464874759618</v>
      </c>
      <c r="F40" s="52">
        <f t="shared" ref="F40:F62" si="15">(C40-B40)/B40</f>
        <v>-1.3998831965011732E-2</v>
      </c>
      <c r="H40" s="19">
        <v>24870.027000000009</v>
      </c>
      <c r="I40" s="140">
        <v>25547.046999999999</v>
      </c>
      <c r="J40" s="247">
        <f t="shared" si="11"/>
        <v>0.14459224542687843</v>
      </c>
      <c r="K40" s="215">
        <f t="shared" si="12"/>
        <v>0.14526792523262938</v>
      </c>
      <c r="L40" s="52">
        <f t="shared" ref="L40:L62" si="16">(I40-H40)/H40</f>
        <v>2.722232669872008E-2</v>
      </c>
      <c r="N40" s="27">
        <f t="shared" si="13"/>
        <v>1.7637560232344651</v>
      </c>
      <c r="O40" s="152">
        <f t="shared" si="14"/>
        <v>1.8374923120288824</v>
      </c>
      <c r="P40" s="52">
        <f t="shared" si="8"/>
        <v>4.1806399424335318E-2</v>
      </c>
    </row>
    <row r="41" spans="1:16" ht="20.100000000000001" customHeight="1" x14ac:dyDescent="0.25">
      <c r="A41" s="38" t="s">
        <v>162</v>
      </c>
      <c r="B41" s="19">
        <v>115422.78999999996</v>
      </c>
      <c r="C41" s="140">
        <v>116809.36000000003</v>
      </c>
      <c r="D41" s="247">
        <f t="shared" si="9"/>
        <v>0.12917561526401644</v>
      </c>
      <c r="E41" s="215">
        <f t="shared" si="10"/>
        <v>0.130094420042558</v>
      </c>
      <c r="F41" s="52">
        <f t="shared" si="15"/>
        <v>1.2012965550391439E-2</v>
      </c>
      <c r="H41" s="19">
        <v>21690.074000000001</v>
      </c>
      <c r="I41" s="140">
        <v>22425.630999999998</v>
      </c>
      <c r="J41" s="247">
        <f t="shared" si="11"/>
        <v>0.12610426611660508</v>
      </c>
      <c r="K41" s="215">
        <f t="shared" si="12"/>
        <v>0.12751864774831062</v>
      </c>
      <c r="L41" s="52">
        <f t="shared" si="16"/>
        <v>3.3912148017567714E-2</v>
      </c>
      <c r="N41" s="27">
        <f t="shared" si="13"/>
        <v>1.8791846913421524</v>
      </c>
      <c r="O41" s="152">
        <f t="shared" si="14"/>
        <v>1.9198488032123446</v>
      </c>
      <c r="P41" s="52">
        <f t="shared" si="8"/>
        <v>2.1639231129085619E-2</v>
      </c>
    </row>
    <row r="42" spans="1:16" ht="20.100000000000001" customHeight="1" x14ac:dyDescent="0.25">
      <c r="A42" s="38" t="s">
        <v>173</v>
      </c>
      <c r="B42" s="19">
        <v>181715.96</v>
      </c>
      <c r="C42" s="140">
        <v>200459.49000000002</v>
      </c>
      <c r="D42" s="247">
        <f t="shared" si="9"/>
        <v>0.20336773124520213</v>
      </c>
      <c r="E42" s="215">
        <f t="shared" si="10"/>
        <v>0.22325831674428273</v>
      </c>
      <c r="F42" s="52">
        <f t="shared" si="15"/>
        <v>0.10314740653490222</v>
      </c>
      <c r="H42" s="19">
        <v>16958.591</v>
      </c>
      <c r="I42" s="140">
        <v>21887.062000000009</v>
      </c>
      <c r="J42" s="247">
        <f t="shared" si="11"/>
        <v>9.8595821868872557E-2</v>
      </c>
      <c r="K42" s="215">
        <f t="shared" si="12"/>
        <v>0.12445618807441523</v>
      </c>
      <c r="L42" s="52">
        <f t="shared" si="16"/>
        <v>0.29061795287120307</v>
      </c>
      <c r="N42" s="27">
        <f t="shared" si="13"/>
        <v>0.93324719523810695</v>
      </c>
      <c r="O42" s="152">
        <f t="shared" si="14"/>
        <v>1.0918446415283212</v>
      </c>
      <c r="P42" s="52">
        <f t="shared" si="8"/>
        <v>0.16994151935249049</v>
      </c>
    </row>
    <row r="43" spans="1:16" ht="20.100000000000001" customHeight="1" x14ac:dyDescent="0.25">
      <c r="A43" s="38" t="s">
        <v>175</v>
      </c>
      <c r="B43" s="19">
        <v>77449.610000000044</v>
      </c>
      <c r="C43" s="140">
        <v>72336.459999999992</v>
      </c>
      <c r="D43" s="247">
        <f t="shared" si="9"/>
        <v>8.6677865122720812E-2</v>
      </c>
      <c r="E43" s="215">
        <f t="shared" si="10"/>
        <v>8.0563490902027801E-2</v>
      </c>
      <c r="F43" s="52">
        <f t="shared" si="15"/>
        <v>-6.6019054195367147E-2</v>
      </c>
      <c r="H43" s="19">
        <v>18010.024000000005</v>
      </c>
      <c r="I43" s="140">
        <v>16645.341000000004</v>
      </c>
      <c r="J43" s="247">
        <f t="shared" si="11"/>
        <v>0.10470876490612457</v>
      </c>
      <c r="K43" s="215">
        <f t="shared" si="12"/>
        <v>9.4650240861874221E-2</v>
      </c>
      <c r="L43" s="52">
        <f t="shared" si="16"/>
        <v>-7.5773524788195754E-2</v>
      </c>
      <c r="N43" s="27">
        <f t="shared" si="13"/>
        <v>2.3253860155009165</v>
      </c>
      <c r="O43" s="152">
        <f t="shared" si="14"/>
        <v>2.3010997496974563</v>
      </c>
      <c r="P43" s="52">
        <f t="shared" si="8"/>
        <v>-1.0443971728379299E-2</v>
      </c>
    </row>
    <row r="44" spans="1:16" ht="20.100000000000001" customHeight="1" x14ac:dyDescent="0.25">
      <c r="A44" s="38" t="s">
        <v>168</v>
      </c>
      <c r="B44" s="19">
        <v>55226.880000000026</v>
      </c>
      <c r="C44" s="140">
        <v>43363.139999999985</v>
      </c>
      <c r="D44" s="247">
        <f t="shared" si="9"/>
        <v>6.1807258368230478E-2</v>
      </c>
      <c r="E44" s="215">
        <f t="shared" si="10"/>
        <v>4.8294952985995683E-2</v>
      </c>
      <c r="F44" s="52">
        <f t="shared" si="15"/>
        <v>-0.21481821895424902</v>
      </c>
      <c r="H44" s="19">
        <v>13667.643999999998</v>
      </c>
      <c r="I44" s="140">
        <v>11543.112999999996</v>
      </c>
      <c r="J44" s="247">
        <f t="shared" si="11"/>
        <v>7.9462532777113654E-2</v>
      </c>
      <c r="K44" s="215">
        <f t="shared" si="12"/>
        <v>6.5637491340419574E-2</v>
      </c>
      <c r="L44" s="52">
        <f t="shared" si="16"/>
        <v>-0.15544237177965733</v>
      </c>
      <c r="N44" s="27">
        <f t="shared" si="13"/>
        <v>2.4748173353265641</v>
      </c>
      <c r="O44" s="152">
        <f t="shared" si="14"/>
        <v>2.6619642857966461</v>
      </c>
      <c r="P44" s="52">
        <f t="shared" si="8"/>
        <v>7.5620510572101299E-2</v>
      </c>
    </row>
    <row r="45" spans="1:16" ht="20.100000000000001" customHeight="1" x14ac:dyDescent="0.25">
      <c r="A45" s="38" t="s">
        <v>170</v>
      </c>
      <c r="B45" s="19">
        <v>26246.850000000006</v>
      </c>
      <c r="C45" s="140">
        <v>33013.24</v>
      </c>
      <c r="D45" s="247">
        <f t="shared" si="9"/>
        <v>2.9374207619590129E-2</v>
      </c>
      <c r="E45" s="215">
        <f t="shared" si="10"/>
        <v>3.6767929483782602E-2</v>
      </c>
      <c r="F45" s="52">
        <f t="shared" si="15"/>
        <v>0.25779817387610288</v>
      </c>
      <c r="H45" s="19">
        <v>7237.5290000000005</v>
      </c>
      <c r="I45" s="140">
        <v>8549.1560000000009</v>
      </c>
      <c r="J45" s="247">
        <f t="shared" si="11"/>
        <v>4.2078384935092743E-2</v>
      </c>
      <c r="K45" s="215">
        <f t="shared" si="12"/>
        <v>4.8612982729866396E-2</v>
      </c>
      <c r="L45" s="52">
        <f t="shared" si="16"/>
        <v>0.18122580234220828</v>
      </c>
      <c r="N45" s="27">
        <f t="shared" si="13"/>
        <v>2.757484802938257</v>
      </c>
      <c r="O45" s="152">
        <f t="shared" si="14"/>
        <v>2.5896143486673835</v>
      </c>
      <c r="P45" s="52">
        <f t="shared" si="8"/>
        <v>-6.0878106777596024E-2</v>
      </c>
    </row>
    <row r="46" spans="1:16" ht="20.100000000000001" customHeight="1" x14ac:dyDescent="0.25">
      <c r="A46" s="38" t="s">
        <v>180</v>
      </c>
      <c r="B46" s="19">
        <v>40533.340000000004</v>
      </c>
      <c r="C46" s="140">
        <v>37735.520000000004</v>
      </c>
      <c r="D46" s="247">
        <f t="shared" si="9"/>
        <v>4.5362957637790337E-2</v>
      </c>
      <c r="E46" s="215">
        <f t="shared" si="10"/>
        <v>4.2027287791015611E-2</v>
      </c>
      <c r="F46" s="52">
        <f t="shared" si="15"/>
        <v>-6.9025153120862964E-2</v>
      </c>
      <c r="H46" s="19">
        <v>8875.9840000000004</v>
      </c>
      <c r="I46" s="140">
        <v>8075.3159999999953</v>
      </c>
      <c r="J46" s="247">
        <f t="shared" si="11"/>
        <v>5.1604224512222914E-2</v>
      </c>
      <c r="K46" s="215">
        <f t="shared" si="12"/>
        <v>4.5918590939996125E-2</v>
      </c>
      <c r="L46" s="52">
        <f t="shared" si="16"/>
        <v>-9.0206111232287611E-2</v>
      </c>
      <c r="N46" s="27">
        <f t="shared" si="13"/>
        <v>2.1897983240463281</v>
      </c>
      <c r="O46" s="152">
        <f t="shared" si="14"/>
        <v>2.1399774006029317</v>
      </c>
      <c r="P46" s="52">
        <f t="shared" si="8"/>
        <v>-2.2751375273379906E-2</v>
      </c>
    </row>
    <row r="47" spans="1:16" ht="20.100000000000001" customHeight="1" x14ac:dyDescent="0.25">
      <c r="A47" s="38" t="s">
        <v>179</v>
      </c>
      <c r="B47" s="19">
        <v>32274.979999999989</v>
      </c>
      <c r="C47" s="140">
        <v>32976.700000000004</v>
      </c>
      <c r="D47" s="247">
        <f t="shared" si="9"/>
        <v>3.6120599745802583E-2</v>
      </c>
      <c r="E47" s="215">
        <f t="shared" si="10"/>
        <v>3.6727233685874328E-2</v>
      </c>
      <c r="F47" s="52">
        <f t="shared" si="15"/>
        <v>2.1741918972529681E-2</v>
      </c>
      <c r="H47" s="19">
        <v>7204.9180000000024</v>
      </c>
      <c r="I47" s="140">
        <v>7209.3140000000003</v>
      </c>
      <c r="J47" s="247">
        <f t="shared" si="11"/>
        <v>4.1888787323654059E-2</v>
      </c>
      <c r="K47" s="215">
        <f t="shared" si="12"/>
        <v>4.0994252178365213E-2</v>
      </c>
      <c r="L47" s="52">
        <f t="shared" si="16"/>
        <v>6.1013879686040988E-4</v>
      </c>
      <c r="N47" s="27">
        <f t="shared" si="13"/>
        <v>2.2323539782209019</v>
      </c>
      <c r="O47" s="152">
        <f t="shared" si="14"/>
        <v>2.1861841845909384</v>
      </c>
      <c r="P47" s="52">
        <f t="shared" si="8"/>
        <v>-2.068211138573952E-2</v>
      </c>
    </row>
    <row r="48" spans="1:16" ht="20.100000000000001" customHeight="1" x14ac:dyDescent="0.25">
      <c r="A48" s="38" t="s">
        <v>176</v>
      </c>
      <c r="B48" s="19">
        <v>23869.629999999994</v>
      </c>
      <c r="C48" s="140">
        <v>24859.68</v>
      </c>
      <c r="D48" s="247">
        <f t="shared" si="9"/>
        <v>2.6713737740825919E-2</v>
      </c>
      <c r="E48" s="215">
        <f t="shared" si="10"/>
        <v>2.7687041963448625E-2</v>
      </c>
      <c r="F48" s="52">
        <f t="shared" si="15"/>
        <v>4.1477391983034795E-2</v>
      </c>
      <c r="H48" s="19">
        <v>5047.020999999997</v>
      </c>
      <c r="I48" s="140">
        <v>4891.1470000000018</v>
      </c>
      <c r="J48" s="247">
        <f t="shared" si="11"/>
        <v>2.9342955643216984E-2</v>
      </c>
      <c r="K48" s="215">
        <f t="shared" si="12"/>
        <v>2.7812481681260454E-2</v>
      </c>
      <c r="L48" s="52">
        <f t="shared" si="16"/>
        <v>-3.088435732682613E-2</v>
      </c>
      <c r="N48" s="27">
        <f t="shared" si="13"/>
        <v>2.1144110738205821</v>
      </c>
      <c r="O48" s="152">
        <f t="shared" si="14"/>
        <v>1.9675019951986517</v>
      </c>
      <c r="P48" s="52">
        <f t="shared" si="8"/>
        <v>-6.9479904092857786E-2</v>
      </c>
    </row>
    <row r="49" spans="1:16" ht="20.100000000000001" customHeight="1" x14ac:dyDescent="0.25">
      <c r="A49" s="38" t="s">
        <v>181</v>
      </c>
      <c r="B49" s="19">
        <v>15909.15</v>
      </c>
      <c r="C49" s="140">
        <v>14703.399999999992</v>
      </c>
      <c r="D49" s="247">
        <f t="shared" si="9"/>
        <v>1.7804752766568264E-2</v>
      </c>
      <c r="E49" s="215">
        <f t="shared" si="10"/>
        <v>1.6375659413370176E-2</v>
      </c>
      <c r="F49" s="52">
        <f t="shared" si="15"/>
        <v>-7.5789718495331768E-2</v>
      </c>
      <c r="H49" s="19">
        <v>4878.5969999999998</v>
      </c>
      <c r="I49" s="140">
        <v>4487.7050000000017</v>
      </c>
      <c r="J49" s="247">
        <f t="shared" si="11"/>
        <v>2.836375267155249E-2</v>
      </c>
      <c r="K49" s="215">
        <f t="shared" si="12"/>
        <v>2.5518393355055766E-2</v>
      </c>
      <c r="L49" s="52">
        <f t="shared" si="16"/>
        <v>-8.012385528052389E-2</v>
      </c>
      <c r="N49" s="27">
        <f t="shared" si="13"/>
        <v>3.0665352957260446</v>
      </c>
      <c r="O49" s="152">
        <f t="shared" si="14"/>
        <v>3.0521546036971072</v>
      </c>
      <c r="P49" s="52">
        <f t="shared" si="8"/>
        <v>-4.6895569892772089E-3</v>
      </c>
    </row>
    <row r="50" spans="1:16" ht="20.100000000000001" customHeight="1" x14ac:dyDescent="0.25">
      <c r="A50" s="38" t="s">
        <v>184</v>
      </c>
      <c r="B50" s="19">
        <v>14524.189999999999</v>
      </c>
      <c r="C50" s="140">
        <v>12555.93</v>
      </c>
      <c r="D50" s="247">
        <f t="shared" si="9"/>
        <v>1.6254772384738537E-2</v>
      </c>
      <c r="E50" s="215">
        <f t="shared" si="10"/>
        <v>1.3983951555294496E-2</v>
      </c>
      <c r="F50" s="52">
        <f t="shared" si="15"/>
        <v>-0.13551599090895938</v>
      </c>
      <c r="H50" s="19">
        <v>4326.1900000000005</v>
      </c>
      <c r="I50" s="140">
        <v>3880.8249999999985</v>
      </c>
      <c r="J50" s="247">
        <f t="shared" si="11"/>
        <v>2.5152104830578073E-2</v>
      </c>
      <c r="K50" s="215">
        <f t="shared" si="12"/>
        <v>2.206749750532493E-2</v>
      </c>
      <c r="L50" s="52">
        <f t="shared" si="16"/>
        <v>-0.10294624138098465</v>
      </c>
      <c r="N50" s="27">
        <f t="shared" si="13"/>
        <v>2.9786101669008742</v>
      </c>
      <c r="O50" s="152">
        <f t="shared" si="14"/>
        <v>3.0908303885096511</v>
      </c>
      <c r="P50" s="52">
        <f t="shared" si="8"/>
        <v>3.7675363784021983E-2</v>
      </c>
    </row>
    <row r="51" spans="1:16" ht="20.100000000000001" customHeight="1" x14ac:dyDescent="0.25">
      <c r="A51" s="38" t="s">
        <v>188</v>
      </c>
      <c r="B51" s="19">
        <v>8787.4699999999975</v>
      </c>
      <c r="C51" s="140">
        <v>11696.400000000003</v>
      </c>
      <c r="D51" s="247">
        <f t="shared" si="9"/>
        <v>9.8345122645543959E-3</v>
      </c>
      <c r="E51" s="215">
        <f t="shared" si="10"/>
        <v>1.3026664768865914E-2</v>
      </c>
      <c r="F51" s="52">
        <f t="shared" si="15"/>
        <v>0.33103157108929038</v>
      </c>
      <c r="H51" s="19">
        <v>2760.4590000000012</v>
      </c>
      <c r="I51" s="140">
        <v>3758.7890000000007</v>
      </c>
      <c r="J51" s="247">
        <f t="shared" si="11"/>
        <v>1.6049076473412572E-2</v>
      </c>
      <c r="K51" s="215">
        <f t="shared" si="12"/>
        <v>2.1373565383788973E-2</v>
      </c>
      <c r="L51" s="52">
        <f t="shared" si="16"/>
        <v>0.36165362354593894</v>
      </c>
      <c r="N51" s="27">
        <f t="shared" si="13"/>
        <v>3.1413580928299067</v>
      </c>
      <c r="O51" s="152">
        <f t="shared" si="14"/>
        <v>3.2136289798570497</v>
      </c>
      <c r="P51" s="52">
        <f t="shared" si="8"/>
        <v>2.3006255540270911E-2</v>
      </c>
    </row>
    <row r="52" spans="1:16" ht="20.100000000000001" customHeight="1" x14ac:dyDescent="0.25">
      <c r="A52" s="38" t="s">
        <v>187</v>
      </c>
      <c r="B52" s="19">
        <v>10256.010000000002</v>
      </c>
      <c r="C52" s="140">
        <v>14668.499999999998</v>
      </c>
      <c r="D52" s="247">
        <f t="shared" si="9"/>
        <v>1.1478031348089106E-2</v>
      </c>
      <c r="E52" s="215">
        <f t="shared" si="10"/>
        <v>1.6336790137316575E-2</v>
      </c>
      <c r="F52" s="52">
        <f t="shared" si="15"/>
        <v>0.43023456490389489</v>
      </c>
      <c r="H52" s="19">
        <v>2275.2440000000001</v>
      </c>
      <c r="I52" s="140">
        <v>3459.9669999999983</v>
      </c>
      <c r="J52" s="247">
        <f t="shared" si="11"/>
        <v>1.3228077269639977E-2</v>
      </c>
      <c r="K52" s="215">
        <f t="shared" si="12"/>
        <v>1.9674376747471627E-2</v>
      </c>
      <c r="L52" s="52">
        <f t="shared" si="16"/>
        <v>0.52070151596927539</v>
      </c>
      <c r="N52" s="27">
        <f t="shared" ref="N52" si="17">(H52/B52)*10</f>
        <v>2.2184494749907611</v>
      </c>
      <c r="O52" s="152">
        <f t="shared" ref="O52" si="18">(I52/C52)*10</f>
        <v>2.358773562395609</v>
      </c>
      <c r="P52" s="52">
        <f t="shared" ref="P52" si="19">(O52-N52)/N52</f>
        <v>6.3253226628220735E-2</v>
      </c>
    </row>
    <row r="53" spans="1:16" ht="20.100000000000001" customHeight="1" x14ac:dyDescent="0.25">
      <c r="A53" s="38" t="s">
        <v>190</v>
      </c>
      <c r="B53" s="19">
        <v>5321.5899999999983</v>
      </c>
      <c r="C53" s="140">
        <v>7581.9999999999991</v>
      </c>
      <c r="D53" s="247">
        <f t="shared" si="9"/>
        <v>5.9556666619550369E-3</v>
      </c>
      <c r="E53" s="215">
        <f t="shared" si="10"/>
        <v>8.4443223793253756E-3</v>
      </c>
      <c r="F53" s="52">
        <f t="shared" si="15"/>
        <v>0.42476214815496899</v>
      </c>
      <c r="H53" s="19">
        <v>1031.6000000000001</v>
      </c>
      <c r="I53" s="140">
        <v>1395.2049999999997</v>
      </c>
      <c r="J53" s="247">
        <f t="shared" si="11"/>
        <v>5.9976356431928187E-3</v>
      </c>
      <c r="K53" s="215">
        <f t="shared" si="12"/>
        <v>7.9335406406928627E-3</v>
      </c>
      <c r="L53" s="52">
        <f t="shared" si="16"/>
        <v>0.35246704148894875</v>
      </c>
      <c r="N53" s="27">
        <f t="shared" ref="N53" si="20">(H53/B53)*10</f>
        <v>1.9385183751472781</v>
      </c>
      <c r="O53" s="152">
        <f t="shared" ref="O53" si="21">(I53/C53)*10</f>
        <v>1.8401543128462143</v>
      </c>
      <c r="P53" s="52">
        <f t="shared" ref="P53" si="22">(O53-N53)/N53</f>
        <v>-5.0741877694912535E-2</v>
      </c>
    </row>
    <row r="54" spans="1:16" ht="20.100000000000001" customHeight="1" x14ac:dyDescent="0.25">
      <c r="A54" s="38" t="s">
        <v>191</v>
      </c>
      <c r="B54" s="19">
        <v>4548.08</v>
      </c>
      <c r="C54" s="140">
        <v>4522.4899999999989</v>
      </c>
      <c r="D54" s="247">
        <f t="shared" si="9"/>
        <v>5.0899916062500999E-3</v>
      </c>
      <c r="E54" s="215">
        <f t="shared" si="10"/>
        <v>5.0368456234865747E-3</v>
      </c>
      <c r="F54" s="52">
        <f t="shared" si="15"/>
        <v>-5.626550104659781E-3</v>
      </c>
      <c r="H54" s="19">
        <v>1125.2580000000005</v>
      </c>
      <c r="I54" s="140">
        <v>1114.7839999999999</v>
      </c>
      <c r="J54" s="247">
        <f t="shared" si="11"/>
        <v>6.5421553786233679E-3</v>
      </c>
      <c r="K54" s="215">
        <f t="shared" si="12"/>
        <v>6.3389854319574205E-3</v>
      </c>
      <c r="L54" s="52">
        <f t="shared" si="16"/>
        <v>-9.3080875674739581E-3</v>
      </c>
      <c r="N54" s="27">
        <f t="shared" ref="N54" si="23">(H54/B54)*10</f>
        <v>2.4741385375806946</v>
      </c>
      <c r="O54" s="152">
        <f t="shared" ref="O54" si="24">(I54/C54)*10</f>
        <v>2.4649783636890303</v>
      </c>
      <c r="P54" s="52">
        <f t="shared" ref="P54" si="25">(O54-N54)/N54</f>
        <v>-3.7023690276541256E-3</v>
      </c>
    </row>
    <row r="55" spans="1:16" ht="20.100000000000001" customHeight="1" x14ac:dyDescent="0.25">
      <c r="A55" s="38" t="s">
        <v>193</v>
      </c>
      <c r="B55" s="19">
        <v>4424.99</v>
      </c>
      <c r="C55" s="140">
        <v>3063.6699999999996</v>
      </c>
      <c r="D55" s="247">
        <f t="shared" si="9"/>
        <v>4.9522352196400745E-3</v>
      </c>
      <c r="E55" s="215">
        <f t="shared" si="10"/>
        <v>3.4121098844457627E-3</v>
      </c>
      <c r="F55" s="52">
        <f t="shared" si="15"/>
        <v>-0.30764363309295617</v>
      </c>
      <c r="H55" s="19">
        <v>1079.5540000000001</v>
      </c>
      <c r="I55" s="140">
        <v>822.59400000000005</v>
      </c>
      <c r="J55" s="247">
        <f t="shared" si="11"/>
        <v>6.2764361662964131E-3</v>
      </c>
      <c r="K55" s="215">
        <f t="shared" si="12"/>
        <v>4.677508272827367E-3</v>
      </c>
      <c r="L55" s="52">
        <f t="shared" si="16"/>
        <v>-0.23802422111353394</v>
      </c>
      <c r="N55" s="27">
        <f t="shared" ref="N55:N56" si="26">(H55/B55)*10</f>
        <v>2.4396755698882937</v>
      </c>
      <c r="O55" s="152">
        <f t="shared" ref="O55:O56" si="27">(I55/C55)*10</f>
        <v>2.6849954466375299</v>
      </c>
      <c r="P55" s="52">
        <f t="shared" ref="P55:P56" si="28">(O55-N55)/N55</f>
        <v>0.10055430311189643</v>
      </c>
    </row>
    <row r="56" spans="1:16" ht="20.100000000000001" customHeight="1" x14ac:dyDescent="0.25">
      <c r="A56" s="38" t="s">
        <v>189</v>
      </c>
      <c r="B56" s="19">
        <v>1575.33</v>
      </c>
      <c r="C56" s="140">
        <v>1694.2399999999996</v>
      </c>
      <c r="D56" s="247">
        <f t="shared" si="9"/>
        <v>1.7630332969239702E-3</v>
      </c>
      <c r="E56" s="215">
        <f t="shared" si="10"/>
        <v>1.8869307238127435E-3</v>
      </c>
      <c r="F56" s="52">
        <f t="shared" si="15"/>
        <v>7.5482597297074031E-2</v>
      </c>
      <c r="H56" s="19">
        <v>512.42499999999995</v>
      </c>
      <c r="I56" s="140">
        <v>667.23199999999974</v>
      </c>
      <c r="J56" s="247">
        <f t="shared" si="11"/>
        <v>2.9791958554314458E-3</v>
      </c>
      <c r="K56" s="215">
        <f t="shared" si="12"/>
        <v>3.7940748411672684E-3</v>
      </c>
      <c r="L56" s="52">
        <f t="shared" si="16"/>
        <v>0.30210664975362211</v>
      </c>
      <c r="N56" s="27">
        <f t="shared" si="26"/>
        <v>3.2528105222397845</v>
      </c>
      <c r="O56" s="152">
        <f t="shared" si="27"/>
        <v>3.9382377939371036</v>
      </c>
      <c r="P56" s="52">
        <f t="shared" si="28"/>
        <v>0.21071847468857643</v>
      </c>
    </row>
    <row r="57" spans="1:16" ht="20.100000000000001" customHeight="1" x14ac:dyDescent="0.25">
      <c r="A57" s="38" t="s">
        <v>192</v>
      </c>
      <c r="B57" s="19">
        <v>2411.7600000000002</v>
      </c>
      <c r="C57" s="140">
        <v>1344.6399999999992</v>
      </c>
      <c r="D57" s="247">
        <f t="shared" si="9"/>
        <v>2.6991253795645071E-3</v>
      </c>
      <c r="E57" s="215">
        <f t="shared" si="10"/>
        <v>1.4975697235737361E-3</v>
      </c>
      <c r="F57" s="52">
        <f t="shared" si="15"/>
        <v>-0.44246525359073913</v>
      </c>
      <c r="H57" s="19">
        <v>472.63299999999981</v>
      </c>
      <c r="I57" s="140">
        <v>411.97400000000005</v>
      </c>
      <c r="J57" s="247">
        <f t="shared" si="11"/>
        <v>2.7478485139096065E-3</v>
      </c>
      <c r="K57" s="215">
        <f t="shared" si="12"/>
        <v>2.34260375493838E-3</v>
      </c>
      <c r="L57" s="52">
        <f t="shared" si="16"/>
        <v>-0.1283427098827204</v>
      </c>
      <c r="N57" s="27">
        <f t="shared" si="13"/>
        <v>1.9597016286861038</v>
      </c>
      <c r="O57" s="152">
        <f t="shared" si="14"/>
        <v>3.0638237743931485</v>
      </c>
      <c r="P57" s="52">
        <f t="shared" si="8"/>
        <v>0.56341339392941747</v>
      </c>
    </row>
    <row r="58" spans="1:16" ht="20.100000000000001" customHeight="1" x14ac:dyDescent="0.25">
      <c r="A58" s="38" t="s">
        <v>194</v>
      </c>
      <c r="B58" s="19">
        <v>1164.1100000000004</v>
      </c>
      <c r="C58" s="140">
        <v>1350.6100000000004</v>
      </c>
      <c r="D58" s="247">
        <f t="shared" si="9"/>
        <v>1.3028157219643908E-3</v>
      </c>
      <c r="E58" s="215">
        <f t="shared" si="10"/>
        <v>1.5042187086178646E-3</v>
      </c>
      <c r="F58" s="52">
        <f t="shared" si="15"/>
        <v>0.1602082277448007</v>
      </c>
      <c r="H58" s="19">
        <v>362.54900000000004</v>
      </c>
      <c r="I58" s="140">
        <v>367.42699999999996</v>
      </c>
      <c r="J58" s="247">
        <f t="shared" si="11"/>
        <v>2.1078293958936732E-3</v>
      </c>
      <c r="K58" s="215">
        <f t="shared" si="12"/>
        <v>2.0892965814972397E-3</v>
      </c>
      <c r="L58" s="52">
        <f t="shared" si="16"/>
        <v>1.34547330153991E-2</v>
      </c>
      <c r="N58" s="27">
        <f t="shared" si="13"/>
        <v>3.1143878155844371</v>
      </c>
      <c r="O58" s="152">
        <f t="shared" si="14"/>
        <v>2.7204522400989175</v>
      </c>
      <c r="P58" s="52">
        <f t="shared" si="8"/>
        <v>-0.12648892778036855</v>
      </c>
    </row>
    <row r="59" spans="1:16" ht="20.100000000000001" customHeight="1" x14ac:dyDescent="0.25">
      <c r="A59" s="38" t="s">
        <v>195</v>
      </c>
      <c r="B59" s="19">
        <v>682.99999999999977</v>
      </c>
      <c r="C59" s="140">
        <v>535.20999999999992</v>
      </c>
      <c r="D59" s="247">
        <f t="shared" si="9"/>
        <v>7.6438063250180684E-4</v>
      </c>
      <c r="E59" s="215">
        <f t="shared" si="10"/>
        <v>5.9608095233958504E-4</v>
      </c>
      <c r="F59" s="52">
        <f>(C59-B59)/B59</f>
        <v>-0.21638360175695445</v>
      </c>
      <c r="H59" s="19">
        <v>218.56300000000002</v>
      </c>
      <c r="I59" s="140">
        <v>187.14000000000007</v>
      </c>
      <c r="J59" s="247">
        <f t="shared" si="11"/>
        <v>1.2707069010111981E-3</v>
      </c>
      <c r="K59" s="215">
        <f t="shared" si="12"/>
        <v>1.0641323644190374E-3</v>
      </c>
      <c r="L59" s="52">
        <f>(I59-H59)/H59</f>
        <v>-0.14377090358386344</v>
      </c>
      <c r="N59" s="27">
        <f t="shared" si="13"/>
        <v>3.2000439238653016</v>
      </c>
      <c r="O59" s="152">
        <f t="shared" si="14"/>
        <v>3.4965714392481475</v>
      </c>
      <c r="P59" s="52">
        <f>(O59-N59)/N59</f>
        <v>9.2663576637621051E-2</v>
      </c>
    </row>
    <row r="60" spans="1:16" ht="20.100000000000001" customHeight="1" x14ac:dyDescent="0.25">
      <c r="A60" s="38" t="s">
        <v>211</v>
      </c>
      <c r="B60" s="19">
        <v>99.64</v>
      </c>
      <c r="C60" s="140">
        <v>472.21</v>
      </c>
      <c r="D60" s="247">
        <f t="shared" si="9"/>
        <v>1.115122785102197E-4</v>
      </c>
      <c r="E60" s="215">
        <f t="shared" si="10"/>
        <v>5.2591578353221259E-4</v>
      </c>
      <c r="F60" s="52">
        <f>(C60-B60)/B60</f>
        <v>3.7391609795262948</v>
      </c>
      <c r="H60" s="19">
        <v>36.643000000000001</v>
      </c>
      <c r="I60" s="140">
        <v>143.74800000000002</v>
      </c>
      <c r="J60" s="247">
        <f t="shared" si="11"/>
        <v>2.130393203504405E-4</v>
      </c>
      <c r="K60" s="215">
        <f t="shared" si="12"/>
        <v>8.173928562600607E-4</v>
      </c>
      <c r="L60" s="52">
        <f>(I60-H60)/H60</f>
        <v>2.9229320743388918</v>
      </c>
      <c r="N60" s="27">
        <f t="shared" si="13"/>
        <v>3.6775391409072662</v>
      </c>
      <c r="O60" s="152">
        <f t="shared" si="14"/>
        <v>3.0441540839880563</v>
      </c>
      <c r="P60" s="52">
        <f>(O60-N60)/N60</f>
        <v>-0.17223067726831884</v>
      </c>
    </row>
    <row r="61" spans="1:16" ht="20.100000000000001" customHeight="1" thickBot="1" x14ac:dyDescent="0.3">
      <c r="A61" s="8" t="s">
        <v>17</v>
      </c>
      <c r="B61" s="19">
        <f>B62-SUM(B39:B60)</f>
        <v>536.81000000028871</v>
      </c>
      <c r="C61" s="140">
        <f>C62-SUM(C39:C60)</f>
        <v>594.31999999994878</v>
      </c>
      <c r="D61" s="247">
        <f t="shared" si="9"/>
        <v>6.0077184089826611E-4</v>
      </c>
      <c r="E61" s="215">
        <f t="shared" si="10"/>
        <v>6.61913700406255E-4</v>
      </c>
      <c r="F61" s="52">
        <f t="shared" si="15"/>
        <v>0.10713287755375112</v>
      </c>
      <c r="H61" s="19">
        <f>H62-SUM(H39:H60)</f>
        <v>248.59999999997672</v>
      </c>
      <c r="I61" s="140">
        <f>I62-SUM(I39:I60)</f>
        <v>226.26600000000326</v>
      </c>
      <c r="J61" s="247">
        <f t="shared" si="11"/>
        <v>1.4453394929212823E-3</v>
      </c>
      <c r="K61" s="215">
        <f t="shared" si="12"/>
        <v>1.2866141582111856E-3</v>
      </c>
      <c r="L61" s="52">
        <f t="shared" si="16"/>
        <v>-8.9839098954044849E-2</v>
      </c>
      <c r="N61" s="27">
        <f t="shared" si="13"/>
        <v>4.6310612693474971</v>
      </c>
      <c r="O61" s="152">
        <f t="shared" si="14"/>
        <v>3.8071409341772573</v>
      </c>
      <c r="P61" s="52">
        <f t="shared" si="8"/>
        <v>-0.17791177599477706</v>
      </c>
    </row>
    <row r="62" spans="1:16" ht="26.25" customHeight="1" thickBot="1" x14ac:dyDescent="0.3">
      <c r="A62" s="12" t="s">
        <v>18</v>
      </c>
      <c r="B62" s="17">
        <v>893533.8899999999</v>
      </c>
      <c r="C62" s="145">
        <v>897881.4</v>
      </c>
      <c r="D62" s="253">
        <f>SUM(D39:D61)</f>
        <v>1.0000000000000004</v>
      </c>
      <c r="E62" s="254">
        <f>SUM(E39:E61)</f>
        <v>0.99999999999999978</v>
      </c>
      <c r="F62" s="57">
        <f t="shared" si="15"/>
        <v>4.8655233434963798E-3</v>
      </c>
      <c r="G62" s="1"/>
      <c r="H62" s="17">
        <v>172001.11200000002</v>
      </c>
      <c r="I62" s="145">
        <v>175861.58100000001</v>
      </c>
      <c r="J62" s="253">
        <f>SUM(J39:J61)</f>
        <v>0.99999999999999978</v>
      </c>
      <c r="K62" s="254">
        <f>SUM(K39:K61)</f>
        <v>0.99999999999999978</v>
      </c>
      <c r="L62" s="57">
        <f t="shared" si="16"/>
        <v>2.2444442103374207E-2</v>
      </c>
      <c r="M62" s="1"/>
      <c r="N62" s="29">
        <f t="shared" si="13"/>
        <v>1.9249534228634579</v>
      </c>
      <c r="O62" s="146">
        <f t="shared" si="14"/>
        <v>1.9586281773962575</v>
      </c>
      <c r="P62" s="57">
        <f t="shared" si="8"/>
        <v>1.7493802256631639E-2</v>
      </c>
    </row>
    <row r="64" spans="1:16" ht="15.75" thickBot="1" x14ac:dyDescent="0.3"/>
    <row r="65" spans="1:16" x14ac:dyDescent="0.25">
      <c r="A65" s="376" t="s">
        <v>15</v>
      </c>
      <c r="B65" s="364" t="s">
        <v>1</v>
      </c>
      <c r="C65" s="362"/>
      <c r="D65" s="364" t="s">
        <v>104</v>
      </c>
      <c r="E65" s="362"/>
      <c r="F65" s="130" t="s">
        <v>0</v>
      </c>
      <c r="H65" s="374" t="s">
        <v>19</v>
      </c>
      <c r="I65" s="375"/>
      <c r="J65" s="364" t="s">
        <v>104</v>
      </c>
      <c r="K65" s="365"/>
      <c r="L65" s="130" t="s">
        <v>0</v>
      </c>
      <c r="N65" s="372" t="s">
        <v>22</v>
      </c>
      <c r="O65" s="362"/>
      <c r="P65" s="130" t="s">
        <v>0</v>
      </c>
    </row>
    <row r="66" spans="1:16" x14ac:dyDescent="0.25">
      <c r="A66" s="377"/>
      <c r="B66" s="367" t="str">
        <f>B5</f>
        <v>jan-out</v>
      </c>
      <c r="C66" s="369"/>
      <c r="D66" s="367" t="str">
        <f>B5</f>
        <v>jan-out</v>
      </c>
      <c r="E66" s="369"/>
      <c r="F66" s="131" t="str">
        <f>F37</f>
        <v>2025/2024</v>
      </c>
      <c r="H66" s="370" t="str">
        <f>B5</f>
        <v>jan-out</v>
      </c>
      <c r="I66" s="369"/>
      <c r="J66" s="367" t="str">
        <f>B5</f>
        <v>jan-out</v>
      </c>
      <c r="K66" s="368"/>
      <c r="L66" s="131" t="str">
        <f>F66</f>
        <v>2025/2024</v>
      </c>
      <c r="N66" s="370" t="str">
        <f>B5</f>
        <v>jan-out</v>
      </c>
      <c r="O66" s="368"/>
      <c r="P66" s="131" t="str">
        <f>P37</f>
        <v>2025/2024</v>
      </c>
    </row>
    <row r="67" spans="1:16" ht="19.5" customHeight="1" thickBot="1" x14ac:dyDescent="0.3">
      <c r="A67" s="378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164</v>
      </c>
      <c r="B68" s="39">
        <v>236950.3599999999</v>
      </c>
      <c r="C68" s="147">
        <v>232611.94999999981</v>
      </c>
      <c r="D68" s="247">
        <f>B68/$B$96</f>
        <v>0.16355895348410435</v>
      </c>
      <c r="E68" s="246">
        <f>C68/$C$96</f>
        <v>0.15501306937612019</v>
      </c>
      <c r="F68" s="61">
        <f t="shared" ref="F68:F80" si="29">(C68-B68)/B68</f>
        <v>-1.83093623491439E-2</v>
      </c>
      <c r="H68" s="19">
        <v>68794.417999999976</v>
      </c>
      <c r="I68" s="147">
        <v>68512.160999999993</v>
      </c>
      <c r="J68" s="245">
        <f>H68/$H$96</f>
        <v>0.19348279684042485</v>
      </c>
      <c r="K68" s="246">
        <f>I68/$I$96</f>
        <v>0.19457208545271693</v>
      </c>
      <c r="L68" s="61">
        <f t="shared" ref="L68:L80" si="30">(I68-H68)/H68</f>
        <v>-4.1029055584129422E-3</v>
      </c>
      <c r="N68" s="41">
        <f t="shared" ref="N68:N96" si="31">(H68/B68)*10</f>
        <v>2.9033261650246072</v>
      </c>
      <c r="O68" s="149">
        <f t="shared" ref="O68:O96" si="32">(I68/C68)*10</f>
        <v>2.9453414151766517</v>
      </c>
      <c r="P68" s="61">
        <f t="shared" si="8"/>
        <v>1.447141924947604E-2</v>
      </c>
    </row>
    <row r="69" spans="1:16" ht="20.100000000000001" customHeight="1" x14ac:dyDescent="0.25">
      <c r="A69" s="38" t="s">
        <v>163</v>
      </c>
      <c r="B69" s="19">
        <v>170592.45999999996</v>
      </c>
      <c r="C69" s="140">
        <v>163625.88999999998</v>
      </c>
      <c r="D69" s="247">
        <f t="shared" ref="D69:D95" si="33">B69/$B$96</f>
        <v>0.11775430191318949</v>
      </c>
      <c r="E69" s="215">
        <f t="shared" ref="E69:E95" si="34">C69/$C$96</f>
        <v>0.10904062082063896</v>
      </c>
      <c r="F69" s="52">
        <f t="shared" si="29"/>
        <v>-4.0837502431232769E-2</v>
      </c>
      <c r="H69" s="19">
        <v>53416.171000000038</v>
      </c>
      <c r="I69" s="140">
        <v>48104.285000000018</v>
      </c>
      <c r="J69" s="214">
        <f t="shared" ref="J69:J96" si="35">H69/$H$96</f>
        <v>0.1502318133076786</v>
      </c>
      <c r="K69" s="215">
        <f t="shared" ref="K69:K96" si="36">I69/$I$96</f>
        <v>0.13661444793227079</v>
      </c>
      <c r="L69" s="52">
        <f t="shared" si="30"/>
        <v>-9.9443406379690083E-2</v>
      </c>
      <c r="N69" s="40">
        <f t="shared" si="31"/>
        <v>3.1312152365936949</v>
      </c>
      <c r="O69" s="143">
        <f t="shared" si="32"/>
        <v>2.9398944751347127</v>
      </c>
      <c r="P69" s="52">
        <f t="shared" si="8"/>
        <v>-6.1101121131203778E-2</v>
      </c>
    </row>
    <row r="70" spans="1:16" ht="20.100000000000001" customHeight="1" x14ac:dyDescent="0.25">
      <c r="A70" s="38" t="s">
        <v>166</v>
      </c>
      <c r="B70" s="19">
        <v>302417.56000000006</v>
      </c>
      <c r="C70" s="140">
        <v>340622.16000000038</v>
      </c>
      <c r="D70" s="247">
        <f t="shared" si="33"/>
        <v>0.20874878446614881</v>
      </c>
      <c r="E70" s="215">
        <f t="shared" si="34"/>
        <v>0.22699128965267698</v>
      </c>
      <c r="F70" s="52">
        <f t="shared" si="29"/>
        <v>0.12633062709718418</v>
      </c>
      <c r="H70" s="19">
        <v>34791.319000000003</v>
      </c>
      <c r="I70" s="140">
        <v>42899.392000000022</v>
      </c>
      <c r="J70" s="214">
        <f t="shared" si="35"/>
        <v>9.7849824180319636E-2</v>
      </c>
      <c r="K70" s="215">
        <f t="shared" si="36"/>
        <v>0.12183273807541417</v>
      </c>
      <c r="L70" s="52">
        <f t="shared" si="30"/>
        <v>0.23304873839362106</v>
      </c>
      <c r="N70" s="40">
        <f t="shared" si="31"/>
        <v>1.1504397760500416</v>
      </c>
      <c r="O70" s="143">
        <f t="shared" si="32"/>
        <v>1.25944219248683</v>
      </c>
      <c r="P70" s="52">
        <f t="shared" si="8"/>
        <v>9.4748476805140536E-2</v>
      </c>
    </row>
    <row r="71" spans="1:16" ht="20.100000000000001" customHeight="1" x14ac:dyDescent="0.25">
      <c r="A71" s="38" t="s">
        <v>165</v>
      </c>
      <c r="B71" s="19">
        <v>140913.84999999986</v>
      </c>
      <c r="C71" s="140">
        <v>140401.69000000012</v>
      </c>
      <c r="D71" s="247">
        <f t="shared" si="33"/>
        <v>9.7268144422384697E-2</v>
      </c>
      <c r="E71" s="215">
        <f t="shared" si="34"/>
        <v>9.3563967425123934E-2</v>
      </c>
      <c r="F71" s="52">
        <f t="shared" si="29"/>
        <v>-3.634561116595296E-3</v>
      </c>
      <c r="H71" s="19">
        <v>40301.564000000042</v>
      </c>
      <c r="I71" s="140">
        <v>39881.740000000027</v>
      </c>
      <c r="J71" s="214">
        <f t="shared" si="35"/>
        <v>0.11334726779378221</v>
      </c>
      <c r="K71" s="215">
        <f t="shared" si="36"/>
        <v>0.1132627143855971</v>
      </c>
      <c r="L71" s="52">
        <f t="shared" si="30"/>
        <v>-1.0417064707464322E-2</v>
      </c>
      <c r="N71" s="40">
        <f t="shared" si="31"/>
        <v>2.8600143988685343</v>
      </c>
      <c r="O71" s="143">
        <f t="shared" si="32"/>
        <v>2.840545580327416</v>
      </c>
      <c r="P71" s="52">
        <f t="shared" si="8"/>
        <v>-6.8072449386340243E-3</v>
      </c>
    </row>
    <row r="72" spans="1:16" ht="20.100000000000001" customHeight="1" x14ac:dyDescent="0.25">
      <c r="A72" s="38" t="s">
        <v>167</v>
      </c>
      <c r="B72" s="19">
        <v>93121.58</v>
      </c>
      <c r="C72" s="140">
        <v>96743.969999999972</v>
      </c>
      <c r="D72" s="247">
        <f t="shared" si="33"/>
        <v>6.4278729821665215E-2</v>
      </c>
      <c r="E72" s="215">
        <f t="shared" si="34"/>
        <v>6.4470375375518321E-2</v>
      </c>
      <c r="F72" s="52">
        <f t="shared" si="29"/>
        <v>3.8899576231416717E-2</v>
      </c>
      <c r="H72" s="19">
        <v>33356.621999999981</v>
      </c>
      <c r="I72" s="140">
        <v>34172.291999999994</v>
      </c>
      <c r="J72" s="214">
        <f t="shared" si="35"/>
        <v>9.3814770229015451E-2</v>
      </c>
      <c r="K72" s="215">
        <f t="shared" si="36"/>
        <v>9.7048086384827273E-2</v>
      </c>
      <c r="L72" s="52">
        <f t="shared" si="30"/>
        <v>2.4453015656082121E-2</v>
      </c>
      <c r="N72" s="40">
        <f t="shared" si="31"/>
        <v>3.5820506911502124</v>
      </c>
      <c r="O72" s="143">
        <f t="shared" si="32"/>
        <v>3.5322399938724871</v>
      </c>
      <c r="P72" s="52">
        <f t="shared" ref="P72:P80" si="37">(O72-N72)/N72</f>
        <v>-1.3905637181737037E-2</v>
      </c>
    </row>
    <row r="73" spans="1:16" ht="20.100000000000001" customHeight="1" x14ac:dyDescent="0.25">
      <c r="A73" s="38" t="s">
        <v>172</v>
      </c>
      <c r="B73" s="19">
        <v>103222.76999999996</v>
      </c>
      <c r="C73" s="140">
        <v>114975.96999999999</v>
      </c>
      <c r="D73" s="247">
        <f t="shared" si="33"/>
        <v>7.1251245353374446E-2</v>
      </c>
      <c r="E73" s="215">
        <f t="shared" si="34"/>
        <v>7.6620216692206602E-2</v>
      </c>
      <c r="F73" s="52">
        <f t="shared" si="29"/>
        <v>0.11386247433584694</v>
      </c>
      <c r="H73" s="19">
        <v>32354.288999999997</v>
      </c>
      <c r="I73" s="140">
        <v>24521.768</v>
      </c>
      <c r="J73" s="214">
        <f t="shared" si="35"/>
        <v>9.0995730576620248E-2</v>
      </c>
      <c r="K73" s="215">
        <f t="shared" si="36"/>
        <v>6.9640943580041206E-2</v>
      </c>
      <c r="L73" s="52">
        <f t="shared" si="30"/>
        <v>-0.24208601833283983</v>
      </c>
      <c r="N73" s="40">
        <f t="shared" si="31"/>
        <v>3.1344139476202786</v>
      </c>
      <c r="O73" s="143">
        <f t="shared" si="32"/>
        <v>2.1327733090662337</v>
      </c>
      <c r="P73" s="52">
        <f t="shared" si="37"/>
        <v>-0.31956233455205052</v>
      </c>
    </row>
    <row r="74" spans="1:16" ht="20.100000000000001" customHeight="1" x14ac:dyDescent="0.25">
      <c r="A74" s="38" t="s">
        <v>174</v>
      </c>
      <c r="B74" s="19">
        <v>62161.300000000025</v>
      </c>
      <c r="C74" s="140">
        <v>57751.990000000027</v>
      </c>
      <c r="D74" s="247">
        <f t="shared" si="33"/>
        <v>4.2907878153092757E-2</v>
      </c>
      <c r="E74" s="215">
        <f t="shared" si="34"/>
        <v>3.8486041806876266E-2</v>
      </c>
      <c r="F74" s="52">
        <f t="shared" si="29"/>
        <v>-7.0933362075760897E-2</v>
      </c>
      <c r="H74" s="19">
        <v>20499.02700000002</v>
      </c>
      <c r="I74" s="140">
        <v>19853.564999999995</v>
      </c>
      <c r="J74" s="214">
        <f t="shared" si="35"/>
        <v>5.7653065347066226E-2</v>
      </c>
      <c r="K74" s="215">
        <f t="shared" si="36"/>
        <v>5.6383414117109357E-2</v>
      </c>
      <c r="L74" s="52">
        <f t="shared" si="30"/>
        <v>-3.1487445721205418E-2</v>
      </c>
      <c r="N74" s="40">
        <f t="shared" si="31"/>
        <v>3.2977152987469713</v>
      </c>
      <c r="O74" s="143">
        <f t="shared" si="32"/>
        <v>3.4377282929990787</v>
      </c>
      <c r="P74" s="52">
        <f t="shared" si="37"/>
        <v>4.2457574886864219E-2</v>
      </c>
    </row>
    <row r="75" spans="1:16" ht="20.100000000000001" customHeight="1" x14ac:dyDescent="0.25">
      <c r="A75" s="38" t="s">
        <v>178</v>
      </c>
      <c r="B75" s="19">
        <v>29478.809999999976</v>
      </c>
      <c r="C75" s="140">
        <v>31015.60999999999</v>
      </c>
      <c r="D75" s="247">
        <f t="shared" si="33"/>
        <v>2.0348242195355803E-2</v>
      </c>
      <c r="E75" s="215">
        <f t="shared" si="34"/>
        <v>2.0668864624851346E-2</v>
      </c>
      <c r="F75" s="52">
        <f t="shared" si="29"/>
        <v>5.2132362195082334E-2</v>
      </c>
      <c r="H75" s="19">
        <v>8837.0650000000005</v>
      </c>
      <c r="I75" s="140">
        <v>9882.7219999999998</v>
      </c>
      <c r="J75" s="214">
        <f t="shared" si="35"/>
        <v>2.4854052142146615E-2</v>
      </c>
      <c r="K75" s="215">
        <f t="shared" si="36"/>
        <v>2.806657681531087E-2</v>
      </c>
      <c r="L75" s="52">
        <f t="shared" si="30"/>
        <v>0.11832627688038949</v>
      </c>
      <c r="N75" s="40">
        <f t="shared" si="31"/>
        <v>2.9977685666416005</v>
      </c>
      <c r="O75" s="143">
        <f t="shared" si="32"/>
        <v>3.186370347060723</v>
      </c>
      <c r="P75" s="52">
        <f t="shared" si="37"/>
        <v>6.291405631436485E-2</v>
      </c>
    </row>
    <row r="76" spans="1:16" ht="20.100000000000001" customHeight="1" x14ac:dyDescent="0.25">
      <c r="A76" s="38" t="s">
        <v>183</v>
      </c>
      <c r="B76" s="19">
        <v>76894.670000000013</v>
      </c>
      <c r="C76" s="140">
        <v>84750.629999999961</v>
      </c>
      <c r="D76" s="247">
        <f t="shared" si="33"/>
        <v>5.3077833490970693E-2</v>
      </c>
      <c r="E76" s="215">
        <f t="shared" si="34"/>
        <v>5.6477989578179018E-2</v>
      </c>
      <c r="F76" s="52">
        <f t="shared" si="29"/>
        <v>0.10216520858987947</v>
      </c>
      <c r="H76" s="19">
        <v>6072.947000000001</v>
      </c>
      <c r="I76" s="140">
        <v>6411.1969999999992</v>
      </c>
      <c r="J76" s="214">
        <f t="shared" si="35"/>
        <v>1.7080030688298987E-2</v>
      </c>
      <c r="K76" s="215">
        <f t="shared" si="36"/>
        <v>1.8207570047866425E-2</v>
      </c>
      <c r="L76" s="52">
        <f t="shared" si="30"/>
        <v>5.569783500498162E-2</v>
      </c>
      <c r="N76" s="40">
        <f t="shared" si="31"/>
        <v>0.78977476592330786</v>
      </c>
      <c r="O76" s="143">
        <f t="shared" si="32"/>
        <v>0.75647779845412377</v>
      </c>
      <c r="P76" s="52">
        <f t="shared" si="37"/>
        <v>-4.2160080197367861E-2</v>
      </c>
    </row>
    <row r="77" spans="1:16" ht="20.100000000000001" customHeight="1" x14ac:dyDescent="0.25">
      <c r="A77" s="38" t="s">
        <v>177</v>
      </c>
      <c r="B77" s="19">
        <v>2184.1100000000006</v>
      </c>
      <c r="C77" s="140">
        <v>2292.6600000000003</v>
      </c>
      <c r="D77" s="247">
        <f t="shared" si="33"/>
        <v>1.507618498212737E-3</v>
      </c>
      <c r="E77" s="215">
        <f t="shared" si="34"/>
        <v>1.5278332159455097E-3</v>
      </c>
      <c r="F77" s="52">
        <f t="shared" si="29"/>
        <v>4.969987775340972E-2</v>
      </c>
      <c r="H77" s="19">
        <v>4384.6369999999988</v>
      </c>
      <c r="I77" s="140">
        <v>4714.9039999999986</v>
      </c>
      <c r="J77" s="214">
        <f t="shared" si="35"/>
        <v>1.2331695718248681E-2</v>
      </c>
      <c r="K77" s="215">
        <f t="shared" si="36"/>
        <v>1.3390158631682289E-2</v>
      </c>
      <c r="L77" s="52">
        <f t="shared" si="30"/>
        <v>7.5323681299044806E-2</v>
      </c>
      <c r="N77" s="40">
        <f t="shared" si="31"/>
        <v>20.075165628104799</v>
      </c>
      <c r="O77" s="143">
        <f t="shared" si="32"/>
        <v>20.565212460635234</v>
      </c>
      <c r="P77" s="52">
        <f t="shared" si="37"/>
        <v>2.4410599723490214E-2</v>
      </c>
    </row>
    <row r="78" spans="1:16" ht="20.100000000000001" customHeight="1" x14ac:dyDescent="0.25">
      <c r="A78" s="38" t="s">
        <v>185</v>
      </c>
      <c r="B78" s="19">
        <v>19358.84</v>
      </c>
      <c r="C78" s="140">
        <v>22760.409999999996</v>
      </c>
      <c r="D78" s="247">
        <f t="shared" si="33"/>
        <v>1.3362763454194456E-2</v>
      </c>
      <c r="E78" s="215">
        <f t="shared" si="34"/>
        <v>1.5167582810594823E-2</v>
      </c>
      <c r="F78" s="52">
        <f t="shared" si="29"/>
        <v>0.17571145791793288</v>
      </c>
      <c r="H78" s="19">
        <v>3890.5239999999999</v>
      </c>
      <c r="I78" s="140">
        <v>4573.5139999999983</v>
      </c>
      <c r="J78" s="214">
        <f t="shared" si="35"/>
        <v>1.0942013706617845E-2</v>
      </c>
      <c r="K78" s="215">
        <f t="shared" si="36"/>
        <v>1.2988616091487713E-2</v>
      </c>
      <c r="L78" s="52">
        <f t="shared" si="30"/>
        <v>0.17555218782868284</v>
      </c>
      <c r="N78" s="40">
        <f t="shared" si="31"/>
        <v>2.0096885970440375</v>
      </c>
      <c r="O78" s="143">
        <f t="shared" si="32"/>
        <v>2.009416350584194</v>
      </c>
      <c r="P78" s="52">
        <f t="shared" si="37"/>
        <v>-1.3546698739491677E-4</v>
      </c>
    </row>
    <row r="79" spans="1:16" ht="20.100000000000001" customHeight="1" x14ac:dyDescent="0.25">
      <c r="A79" s="38" t="s">
        <v>182</v>
      </c>
      <c r="B79" s="19">
        <v>13461.710000000003</v>
      </c>
      <c r="C79" s="140">
        <v>13529.480000000001</v>
      </c>
      <c r="D79" s="247">
        <f t="shared" si="33"/>
        <v>9.2921707302175173E-3</v>
      </c>
      <c r="E79" s="215">
        <f t="shared" si="34"/>
        <v>9.0160725700585576E-3</v>
      </c>
      <c r="F79" s="52">
        <f t="shared" si="29"/>
        <v>5.0342787060483852E-3</v>
      </c>
      <c r="H79" s="19">
        <v>4374.9269999999988</v>
      </c>
      <c r="I79" s="140">
        <v>4570.0859999999993</v>
      </c>
      <c r="J79" s="214">
        <f t="shared" si="35"/>
        <v>1.2304386555500615E-2</v>
      </c>
      <c r="K79" s="215">
        <f t="shared" si="36"/>
        <v>1.2978880694162679E-2</v>
      </c>
      <c r="L79" s="52">
        <f t="shared" si="30"/>
        <v>4.4608515753520143E-2</v>
      </c>
      <c r="N79" s="40">
        <f t="shared" si="31"/>
        <v>3.2499043583616034</v>
      </c>
      <c r="O79" s="143">
        <f t="shared" si="32"/>
        <v>3.377872615946806</v>
      </c>
      <c r="P79" s="52">
        <f t="shared" si="37"/>
        <v>3.9376007252630692E-2</v>
      </c>
    </row>
    <row r="80" spans="1:16" ht="20.100000000000001" customHeight="1" x14ac:dyDescent="0.25">
      <c r="A80" s="38" t="s">
        <v>197</v>
      </c>
      <c r="B80" s="19">
        <v>24054.649999999994</v>
      </c>
      <c r="C80" s="140">
        <v>36122.170000000006</v>
      </c>
      <c r="D80" s="247">
        <f t="shared" si="33"/>
        <v>1.6604124933283122E-2</v>
      </c>
      <c r="E80" s="215">
        <f t="shared" si="34"/>
        <v>2.4071886436728696E-2</v>
      </c>
      <c r="F80" s="52">
        <f t="shared" si="29"/>
        <v>0.50167098669072363</v>
      </c>
      <c r="H80" s="19">
        <v>2738.07</v>
      </c>
      <c r="I80" s="140">
        <v>3925.3319999999994</v>
      </c>
      <c r="J80" s="214">
        <f t="shared" si="35"/>
        <v>7.7007620232336623E-3</v>
      </c>
      <c r="K80" s="215">
        <f t="shared" si="36"/>
        <v>1.1147802407433684E-2</v>
      </c>
      <c r="L80" s="52">
        <f t="shared" si="30"/>
        <v>0.43361272721296357</v>
      </c>
      <c r="N80" s="40">
        <f t="shared" si="31"/>
        <v>1.1382705630720051</v>
      </c>
      <c r="O80" s="143">
        <f t="shared" si="32"/>
        <v>1.0866822231333275</v>
      </c>
      <c r="P80" s="52">
        <f t="shared" si="37"/>
        <v>-4.5321685030182253E-2</v>
      </c>
    </row>
    <row r="81" spans="1:16" ht="20.100000000000001" customHeight="1" x14ac:dyDescent="0.25">
      <c r="A81" s="38" t="s">
        <v>186</v>
      </c>
      <c r="B81" s="19">
        <v>12886.76</v>
      </c>
      <c r="C81" s="140">
        <v>10102.040000000001</v>
      </c>
      <c r="D81" s="247">
        <f t="shared" si="33"/>
        <v>8.895301865761325E-3</v>
      </c>
      <c r="E81" s="215">
        <f t="shared" si="34"/>
        <v>6.7320196892736717E-3</v>
      </c>
      <c r="F81" s="52">
        <f t="shared" ref="F81:F83" si="38">(C81-B81)/B81</f>
        <v>-0.21609155443261141</v>
      </c>
      <c r="H81" s="19">
        <v>4578.9579999999978</v>
      </c>
      <c r="I81" s="140">
        <v>3780.4320000000002</v>
      </c>
      <c r="J81" s="214">
        <f t="shared" si="35"/>
        <v>1.2878219283065059E-2</v>
      </c>
      <c r="K81" s="215">
        <f t="shared" si="36"/>
        <v>1.073629159284854E-2</v>
      </c>
      <c r="L81" s="52">
        <f t="shared" ref="L81:L87" si="39">(I81-H81)/H81</f>
        <v>-0.17439033072589832</v>
      </c>
      <c r="N81" s="40">
        <f t="shared" si="31"/>
        <v>3.5532267226207348</v>
      </c>
      <c r="O81" s="143">
        <f t="shared" si="32"/>
        <v>3.7422461205855448</v>
      </c>
      <c r="P81" s="52">
        <f t="shared" ref="P81:P83" si="40">(O81-N81)/N81</f>
        <v>5.3196548579764143E-2</v>
      </c>
    </row>
    <row r="82" spans="1:16" ht="20.100000000000001" customHeight="1" x14ac:dyDescent="0.25">
      <c r="A82" s="38" t="s">
        <v>200</v>
      </c>
      <c r="B82" s="19">
        <v>12640.28</v>
      </c>
      <c r="C82" s="140">
        <v>11250.429999999995</v>
      </c>
      <c r="D82" s="247">
        <f t="shared" si="33"/>
        <v>8.7251649187030378E-3</v>
      </c>
      <c r="E82" s="215">
        <f t="shared" si="34"/>
        <v>7.4973090853723747E-3</v>
      </c>
      <c r="F82" s="52">
        <f t="shared" si="38"/>
        <v>-0.10995405165075503</v>
      </c>
      <c r="H82" s="19">
        <v>3145.4389999999999</v>
      </c>
      <c r="I82" s="140">
        <v>3013.5310000000009</v>
      </c>
      <c r="J82" s="214">
        <f t="shared" si="35"/>
        <v>8.8464784310109193E-3</v>
      </c>
      <c r="K82" s="215">
        <f t="shared" si="36"/>
        <v>8.5583201972918611E-3</v>
      </c>
      <c r="L82" s="52">
        <f t="shared" si="39"/>
        <v>-4.1936276621482409E-2</v>
      </c>
      <c r="N82" s="40">
        <f t="shared" si="31"/>
        <v>2.4884250981782046</v>
      </c>
      <c r="O82" s="143">
        <f t="shared" si="32"/>
        <v>2.6785918404896543</v>
      </c>
      <c r="P82" s="52">
        <f t="shared" si="40"/>
        <v>7.6420520935378863E-2</v>
      </c>
    </row>
    <row r="83" spans="1:16" ht="20.100000000000001" customHeight="1" x14ac:dyDescent="0.25">
      <c r="A83" s="38" t="s">
        <v>199</v>
      </c>
      <c r="B83" s="19">
        <v>10883.330000000004</v>
      </c>
      <c r="C83" s="140">
        <v>10704.21</v>
      </c>
      <c r="D83" s="247">
        <f t="shared" si="33"/>
        <v>7.5124007628524338E-3</v>
      </c>
      <c r="E83" s="215">
        <f t="shared" si="34"/>
        <v>7.1333069833538687E-3</v>
      </c>
      <c r="F83" s="52">
        <f t="shared" si="38"/>
        <v>-1.64581979963857E-2</v>
      </c>
      <c r="H83" s="19">
        <v>2763.9809999999993</v>
      </c>
      <c r="I83" s="140">
        <v>2733.8640000000009</v>
      </c>
      <c r="J83" s="214">
        <f t="shared" si="35"/>
        <v>7.7736361443423267E-3</v>
      </c>
      <c r="K83" s="215">
        <f t="shared" si="36"/>
        <v>7.7640759255003904E-3</v>
      </c>
      <c r="L83" s="52">
        <f t="shared" si="39"/>
        <v>-1.089623988008542E-2</v>
      </c>
      <c r="N83" s="40">
        <f t="shared" si="31"/>
        <v>2.5396464133679659</v>
      </c>
      <c r="O83" s="143">
        <f t="shared" si="32"/>
        <v>2.5540081893012201</v>
      </c>
      <c r="P83" s="52">
        <f t="shared" si="40"/>
        <v>5.6550297150256496E-3</v>
      </c>
    </row>
    <row r="84" spans="1:16" ht="20.100000000000001" customHeight="1" x14ac:dyDescent="0.25">
      <c r="A84" s="38" t="s">
        <v>201</v>
      </c>
      <c r="B84" s="19">
        <v>10879.109999999997</v>
      </c>
      <c r="C84" s="140">
        <v>8639.0800000000017</v>
      </c>
      <c r="D84" s="247">
        <f t="shared" si="33"/>
        <v>7.5094878371927973E-3</v>
      </c>
      <c r="E84" s="215">
        <f t="shared" si="34"/>
        <v>5.7571002151258948E-3</v>
      </c>
      <c r="F84" s="52">
        <f t="shared" ref="F84:F87" si="41">(C84-B84)/B84</f>
        <v>-0.20590195337670048</v>
      </c>
      <c r="H84" s="19">
        <v>3842.0889999999999</v>
      </c>
      <c r="I84" s="140">
        <v>2731.0849999999996</v>
      </c>
      <c r="J84" s="214">
        <f t="shared" si="35"/>
        <v>1.0805791327863714E-2</v>
      </c>
      <c r="K84" s="215">
        <f t="shared" si="36"/>
        <v>7.7561836649501295E-3</v>
      </c>
      <c r="L84" s="52">
        <f t="shared" ref="L84:L85" si="42">(I84-H84)/H84</f>
        <v>-0.28916664866430747</v>
      </c>
      <c r="N84" s="40">
        <f t="shared" si="31"/>
        <v>3.5316206932368561</v>
      </c>
      <c r="O84" s="143">
        <f t="shared" si="32"/>
        <v>3.1613146307245668</v>
      </c>
      <c r="P84" s="52">
        <f t="shared" ref="P84:P86" si="43">(O84-N84)/N84</f>
        <v>-0.10485442653041277</v>
      </c>
    </row>
    <row r="85" spans="1:16" ht="20.100000000000001" customHeight="1" x14ac:dyDescent="0.25">
      <c r="A85" s="38" t="s">
        <v>205</v>
      </c>
      <c r="B85" s="19">
        <v>13847.289999999997</v>
      </c>
      <c r="C85" s="140">
        <v>10957.63</v>
      </c>
      <c r="D85" s="247">
        <f t="shared" si="33"/>
        <v>9.558323781364602E-3</v>
      </c>
      <c r="E85" s="215">
        <f t="shared" si="34"/>
        <v>7.3021865789262216E-3</v>
      </c>
      <c r="F85" s="52">
        <f t="shared" si="41"/>
        <v>-0.20868054326875501</v>
      </c>
      <c r="H85" s="19">
        <v>3134.4609999999993</v>
      </c>
      <c r="I85" s="140">
        <v>2509.0030000000002</v>
      </c>
      <c r="J85" s="214">
        <f t="shared" si="35"/>
        <v>8.8156030459801988E-3</v>
      </c>
      <c r="K85" s="215">
        <f t="shared" si="36"/>
        <v>7.1254787324125301E-3</v>
      </c>
      <c r="L85" s="52">
        <f t="shared" si="42"/>
        <v>-0.19954244126821144</v>
      </c>
      <c r="N85" s="40">
        <f t="shared" si="31"/>
        <v>2.2635916486186107</v>
      </c>
      <c r="O85" s="143">
        <f t="shared" si="32"/>
        <v>2.2897314474024038</v>
      </c>
      <c r="P85" s="52">
        <f t="shared" si="43"/>
        <v>1.1547930387420014E-2</v>
      </c>
    </row>
    <row r="86" spans="1:16" ht="20.100000000000001" customHeight="1" x14ac:dyDescent="0.25">
      <c r="A86" s="38" t="s">
        <v>203</v>
      </c>
      <c r="B86" s="19">
        <v>6993.630000000001</v>
      </c>
      <c r="C86" s="140">
        <v>7891.1500000000005</v>
      </c>
      <c r="D86" s="247">
        <f t="shared" si="33"/>
        <v>4.8274702087603384E-3</v>
      </c>
      <c r="E86" s="215">
        <f t="shared" si="34"/>
        <v>5.2586781651044667E-3</v>
      </c>
      <c r="F86" s="52">
        <f t="shared" si="41"/>
        <v>0.12833392673046751</v>
      </c>
      <c r="H86" s="19">
        <v>2217.9349999999995</v>
      </c>
      <c r="I86" s="140">
        <v>2405.4890000000009</v>
      </c>
      <c r="J86" s="214">
        <f t="shared" si="35"/>
        <v>6.237893705420515E-3</v>
      </c>
      <c r="K86" s="215">
        <f t="shared" si="36"/>
        <v>6.8315026767812913E-3</v>
      </c>
      <c r="L86" s="52">
        <f t="shared" si="39"/>
        <v>8.4562442091405524E-2</v>
      </c>
      <c r="N86" s="40">
        <f t="shared" si="31"/>
        <v>3.1713645131355235</v>
      </c>
      <c r="O86" s="143">
        <f t="shared" si="32"/>
        <v>3.0483376947593199</v>
      </c>
      <c r="P86" s="52">
        <f t="shared" si="43"/>
        <v>-3.8793023591781037E-2</v>
      </c>
    </row>
    <row r="87" spans="1:16" ht="20.100000000000001" customHeight="1" x14ac:dyDescent="0.25">
      <c r="A87" s="38" t="s">
        <v>204</v>
      </c>
      <c r="B87" s="19">
        <v>30660.409999999989</v>
      </c>
      <c r="C87" s="140">
        <v>31170.199999999997</v>
      </c>
      <c r="D87" s="247">
        <f t="shared" si="33"/>
        <v>2.1163861380052634E-2</v>
      </c>
      <c r="E87" s="215">
        <f t="shared" si="34"/>
        <v>2.0771883710478098E-2</v>
      </c>
      <c r="F87" s="52">
        <f t="shared" si="41"/>
        <v>1.6626979221739314E-2</v>
      </c>
      <c r="H87" s="19">
        <v>1718.9039999999993</v>
      </c>
      <c r="I87" s="140">
        <v>2388.1180000000008</v>
      </c>
      <c r="J87" s="214">
        <f t="shared" si="35"/>
        <v>4.8343799262927645E-3</v>
      </c>
      <c r="K87" s="215">
        <f t="shared" si="36"/>
        <v>6.7821696584227089E-3</v>
      </c>
      <c r="L87" s="52">
        <f t="shared" si="39"/>
        <v>0.38932598911864874</v>
      </c>
      <c r="N87" s="40">
        <f t="shared" ref="N87" si="44">(H87/B87)*10</f>
        <v>0.56062655391757643</v>
      </c>
      <c r="O87" s="143">
        <f t="shared" ref="O87" si="45">(I87/C87)*10</f>
        <v>0.76615421139421658</v>
      </c>
      <c r="P87" s="52">
        <f t="shared" ref="P87" si="46">(O87-N87)/N87</f>
        <v>0.36660350110147816</v>
      </c>
    </row>
    <row r="88" spans="1:16" ht="20.100000000000001" customHeight="1" x14ac:dyDescent="0.25">
      <c r="A88" s="38" t="s">
        <v>207</v>
      </c>
      <c r="B88" s="19">
        <v>478.23000000000013</v>
      </c>
      <c r="C88" s="140">
        <v>446.07999999999987</v>
      </c>
      <c r="D88" s="247">
        <f t="shared" si="33"/>
        <v>3.3010626497762349E-4</v>
      </c>
      <c r="E88" s="215">
        <f t="shared" si="34"/>
        <v>2.97268605449117E-4</v>
      </c>
      <c r="F88" s="52">
        <f t="shared" ref="F88:F94" si="47">(C88-B88)/B88</f>
        <v>-6.7227066474291136E-2</v>
      </c>
      <c r="H88" s="19">
        <v>591.55999999999995</v>
      </c>
      <c r="I88" s="140">
        <v>1471.5480000000011</v>
      </c>
      <c r="J88" s="214">
        <f t="shared" si="35"/>
        <v>1.6637495690263963E-3</v>
      </c>
      <c r="K88" s="215">
        <f t="shared" si="36"/>
        <v>4.1791436589450875E-3</v>
      </c>
      <c r="L88" s="52">
        <f t="shared" ref="L88:L94" si="48">(I88-H88)/H88</f>
        <v>1.4875718439380643</v>
      </c>
      <c r="N88" s="40">
        <f t="shared" si="31"/>
        <v>12.36978023126947</v>
      </c>
      <c r="O88" s="143">
        <f t="shared" si="32"/>
        <v>32.98843256814925</v>
      </c>
      <c r="P88" s="52">
        <f t="shared" ref="P88:P93" si="49">(O88-N88)/N88</f>
        <v>1.6668568035475724</v>
      </c>
    </row>
    <row r="89" spans="1:16" ht="20.100000000000001" customHeight="1" x14ac:dyDescent="0.25">
      <c r="A89" s="38" t="s">
        <v>208</v>
      </c>
      <c r="B89" s="19">
        <v>8501.739999999998</v>
      </c>
      <c r="C89" s="140">
        <v>5818.08</v>
      </c>
      <c r="D89" s="247">
        <f t="shared" si="33"/>
        <v>5.8684683880368431E-3</v>
      </c>
      <c r="E89" s="215">
        <f t="shared" si="34"/>
        <v>3.8771801649735457E-3</v>
      </c>
      <c r="F89" s="52">
        <f t="shared" si="47"/>
        <v>-0.31566008840543214</v>
      </c>
      <c r="H89" s="19">
        <v>2323.0090000000005</v>
      </c>
      <c r="I89" s="140">
        <v>1374.163</v>
      </c>
      <c r="J89" s="214">
        <f t="shared" si="35"/>
        <v>6.5334120335966608E-3</v>
      </c>
      <c r="K89" s="215">
        <f t="shared" si="36"/>
        <v>3.9025737439804574E-3</v>
      </c>
      <c r="L89" s="52">
        <f t="shared" si="48"/>
        <v>-0.40845558497620987</v>
      </c>
      <c r="N89" s="40">
        <f t="shared" si="31"/>
        <v>2.7323924279029956</v>
      </c>
      <c r="O89" s="143">
        <f t="shared" si="32"/>
        <v>2.3618839892198116</v>
      </c>
      <c r="P89" s="52">
        <f t="shared" si="49"/>
        <v>-0.13559854539910829</v>
      </c>
    </row>
    <row r="90" spans="1:16" ht="20.100000000000001" customHeight="1" x14ac:dyDescent="0.25">
      <c r="A90" s="38" t="s">
        <v>206</v>
      </c>
      <c r="B90" s="19">
        <v>2830.26</v>
      </c>
      <c r="C90" s="140">
        <v>3615.4699999999993</v>
      </c>
      <c r="D90" s="247">
        <f t="shared" si="33"/>
        <v>1.9536343548409102E-3</v>
      </c>
      <c r="E90" s="215">
        <f t="shared" si="34"/>
        <v>2.4093564493882693E-3</v>
      </c>
      <c r="F90" s="52">
        <f t="shared" si="47"/>
        <v>0.27743387533300795</v>
      </c>
      <c r="H90" s="19">
        <v>874.42100000000005</v>
      </c>
      <c r="I90" s="140">
        <v>1195.7930000000001</v>
      </c>
      <c r="J90" s="214">
        <f t="shared" si="35"/>
        <v>2.4592899484374041E-3</v>
      </c>
      <c r="K90" s="215">
        <f t="shared" si="36"/>
        <v>3.3960093271581488E-3</v>
      </c>
      <c r="L90" s="52">
        <f t="shared" si="48"/>
        <v>0.36752548257647066</v>
      </c>
      <c r="N90" s="40">
        <f t="shared" si="31"/>
        <v>3.0895430101828096</v>
      </c>
      <c r="O90" s="143">
        <f t="shared" si="32"/>
        <v>3.3074344414419161</v>
      </c>
      <c r="P90" s="52">
        <f t="shared" si="49"/>
        <v>7.0525456528994473E-2</v>
      </c>
    </row>
    <row r="91" spans="1:16" ht="20.100000000000001" customHeight="1" x14ac:dyDescent="0.25">
      <c r="A91" s="38" t="s">
        <v>209</v>
      </c>
      <c r="B91" s="19">
        <v>6037.7</v>
      </c>
      <c r="C91" s="140">
        <v>5377.3900000000012</v>
      </c>
      <c r="D91" s="247">
        <f t="shared" si="33"/>
        <v>4.1676235201794044E-3</v>
      </c>
      <c r="E91" s="215">
        <f t="shared" si="34"/>
        <v>3.5835034663200061E-3</v>
      </c>
      <c r="F91" s="52">
        <f t="shared" si="47"/>
        <v>-0.10936449310167756</v>
      </c>
      <c r="H91" s="19">
        <v>1230.3420000000001</v>
      </c>
      <c r="I91" s="140">
        <v>1073.8439999999998</v>
      </c>
      <c r="J91" s="214">
        <f t="shared" si="35"/>
        <v>3.4603099808220212E-3</v>
      </c>
      <c r="K91" s="215">
        <f t="shared" si="36"/>
        <v>3.0496785312448009E-3</v>
      </c>
      <c r="L91" s="52">
        <f t="shared" si="48"/>
        <v>-0.12719877887611758</v>
      </c>
      <c r="N91" s="40">
        <f t="shared" si="31"/>
        <v>2.0377660367358432</v>
      </c>
      <c r="O91" s="143">
        <f t="shared" si="32"/>
        <v>1.9969613511387487</v>
      </c>
      <c r="P91" s="52">
        <f t="shared" si="49"/>
        <v>-2.0024224990252904E-2</v>
      </c>
    </row>
    <row r="92" spans="1:16" ht="20.100000000000001" customHeight="1" x14ac:dyDescent="0.25">
      <c r="A92" s="38" t="s">
        <v>202</v>
      </c>
      <c r="B92" s="19">
        <v>2382.8700000000003</v>
      </c>
      <c r="C92" s="140">
        <v>2464.34</v>
      </c>
      <c r="D92" s="247">
        <f t="shared" si="33"/>
        <v>1.6448159162478924E-3</v>
      </c>
      <c r="E92" s="215">
        <f t="shared" si="34"/>
        <v>1.6422411118016439E-3</v>
      </c>
      <c r="F92" s="52">
        <f t="shared" si="47"/>
        <v>3.4189863483949937E-2</v>
      </c>
      <c r="H92" s="19">
        <v>1008.6809999999997</v>
      </c>
      <c r="I92" s="140">
        <v>904.3190000000003</v>
      </c>
      <c r="J92" s="214">
        <f t="shared" si="35"/>
        <v>2.8368932636336367E-3</v>
      </c>
      <c r="K92" s="215">
        <f t="shared" si="36"/>
        <v>2.568233597893892E-3</v>
      </c>
      <c r="L92" s="52">
        <f t="shared" si="48"/>
        <v>-0.10346383048753711</v>
      </c>
      <c r="N92" s="40">
        <f t="shared" si="31"/>
        <v>4.2330509008044901</v>
      </c>
      <c r="O92" s="143">
        <f t="shared" si="32"/>
        <v>3.669619451861351</v>
      </c>
      <c r="P92" s="52">
        <f t="shared" si="49"/>
        <v>-0.13310292319803174</v>
      </c>
    </row>
    <row r="93" spans="1:16" ht="20.100000000000001" customHeight="1" x14ac:dyDescent="0.25">
      <c r="A93" s="38" t="s">
        <v>198</v>
      </c>
      <c r="B93" s="19">
        <v>1801.57</v>
      </c>
      <c r="C93" s="140">
        <v>3343.9099999999994</v>
      </c>
      <c r="D93" s="247">
        <f t="shared" si="33"/>
        <v>1.2435638579673734E-3</v>
      </c>
      <c r="E93" s="215">
        <f t="shared" si="34"/>
        <v>2.2283883214834939E-3</v>
      </c>
      <c r="F93" s="52">
        <f t="shared" si="47"/>
        <v>0.8561088384020602</v>
      </c>
      <c r="H93" s="19">
        <v>597.64300000000003</v>
      </c>
      <c r="I93" s="140">
        <v>829.20900000000029</v>
      </c>
      <c r="J93" s="214">
        <f t="shared" si="35"/>
        <v>1.6808578735574458E-3</v>
      </c>
      <c r="K93" s="215">
        <f t="shared" si="36"/>
        <v>2.3549238857925093E-3</v>
      </c>
      <c r="L93" s="52">
        <f t="shared" si="48"/>
        <v>0.38746542668449269</v>
      </c>
      <c r="N93" s="40">
        <f t="shared" si="31"/>
        <v>3.3173454264891182</v>
      </c>
      <c r="O93" s="143">
        <f t="shared" si="32"/>
        <v>2.4797587255637872</v>
      </c>
      <c r="P93" s="52">
        <f t="shared" si="49"/>
        <v>-0.25248703202180039</v>
      </c>
    </row>
    <row r="94" spans="1:16" ht="20.100000000000001" customHeight="1" x14ac:dyDescent="0.25">
      <c r="A94" s="38" t="s">
        <v>216</v>
      </c>
      <c r="B94" s="19">
        <v>2571.89</v>
      </c>
      <c r="C94" s="140">
        <v>3084.24</v>
      </c>
      <c r="D94" s="247">
        <f t="shared" si="33"/>
        <v>1.7752901361965995E-3</v>
      </c>
      <c r="E94" s="215">
        <f t="shared" si="34"/>
        <v>2.0553437133930793E-3</v>
      </c>
      <c r="F94" s="52">
        <f t="shared" si="47"/>
        <v>0.1992114748297944</v>
      </c>
      <c r="H94" s="19">
        <v>567.23500000000001</v>
      </c>
      <c r="I94" s="140">
        <v>767.31200000000001</v>
      </c>
      <c r="J94" s="214">
        <f t="shared" si="35"/>
        <v>1.5953360382491852E-3</v>
      </c>
      <c r="K94" s="215">
        <f t="shared" si="36"/>
        <v>2.1791386208485693E-3</v>
      </c>
      <c r="L94" s="52">
        <f t="shared" si="48"/>
        <v>0.35272329810396041</v>
      </c>
      <c r="N94" s="40">
        <f t="shared" ref="N94" si="50">(H94/B94)*10</f>
        <v>2.2055181209149692</v>
      </c>
      <c r="O94" s="143">
        <f t="shared" ref="O94" si="51">(I94/C94)*10</f>
        <v>2.4878478976992713</v>
      </c>
      <c r="P94" s="52">
        <f t="shared" ref="P94" si="52">(O94-N94)/N94</f>
        <v>0.12801063573541452</v>
      </c>
    </row>
    <row r="95" spans="1:16" ht="20.100000000000001" customHeight="1" thickBot="1" x14ac:dyDescent="0.3">
      <c r="A95" s="8" t="s">
        <v>17</v>
      </c>
      <c r="B95" s="19">
        <f>B96-SUM(B68:B94)</f>
        <v>50507.570000000764</v>
      </c>
      <c r="C95" s="140">
        <f>C96-SUM(C68:C94)</f>
        <v>48526.900000000605</v>
      </c>
      <c r="D95" s="247">
        <f t="shared" si="33"/>
        <v>3.4863695890672092E-2</v>
      </c>
      <c r="E95" s="215">
        <f t="shared" si="34"/>
        <v>3.2338423354037263E-2</v>
      </c>
      <c r="F95" s="52">
        <f>(C95-B95)/B95</f>
        <v>-3.9215309705062595E-2</v>
      </c>
      <c r="H95" s="19">
        <f>H96-SUM(H68:H94)</f>
        <v>13152.081000000122</v>
      </c>
      <c r="I95" s="140">
        <f>I96-SUM(I68:I94)</f>
        <v>12916.445000000007</v>
      </c>
      <c r="J95" s="214">
        <f t="shared" si="35"/>
        <v>3.698994031974856E-2</v>
      </c>
      <c r="K95" s="215">
        <f t="shared" si="36"/>
        <v>3.6682241570008566E-2</v>
      </c>
      <c r="L95" s="52">
        <f>(I95-H95)/H95</f>
        <v>-1.7916252188540569E-2</v>
      </c>
      <c r="N95" s="40">
        <f t="shared" si="31"/>
        <v>2.6039821357471609</v>
      </c>
      <c r="O95" s="143">
        <f t="shared" si="32"/>
        <v>2.6617082484147647</v>
      </c>
      <c r="P95" s="52">
        <f>(O95-N95)/N95</f>
        <v>2.2168398114236869E-2</v>
      </c>
    </row>
    <row r="96" spans="1:16" ht="26.25" customHeight="1" thickBot="1" x14ac:dyDescent="0.3">
      <c r="A96" s="12" t="s">
        <v>18</v>
      </c>
      <c r="B96" s="17">
        <v>1448715.3100000005</v>
      </c>
      <c r="C96" s="145">
        <v>1500595.7300000004</v>
      </c>
      <c r="D96" s="243">
        <f>SUM(D68:D95)</f>
        <v>0.99999999999999989</v>
      </c>
      <c r="E96" s="244">
        <f>SUM(E68:E95)</f>
        <v>1.0000000000000007</v>
      </c>
      <c r="F96" s="57">
        <f>(C96-B96)/B96</f>
        <v>3.5811328590156136E-2</v>
      </c>
      <c r="G96" s="1"/>
      <c r="H96" s="17">
        <v>355558.31900000002</v>
      </c>
      <c r="I96" s="145">
        <v>352117.11300000007</v>
      </c>
      <c r="J96" s="255">
        <f t="shared" si="35"/>
        <v>1</v>
      </c>
      <c r="K96" s="244">
        <f t="shared" si="36"/>
        <v>1</v>
      </c>
      <c r="L96" s="57">
        <f>(I96-H96)/H96</f>
        <v>-9.6783166533081378E-3</v>
      </c>
      <c r="M96" s="1"/>
      <c r="N96" s="37">
        <f t="shared" si="31"/>
        <v>2.4543008315415666</v>
      </c>
      <c r="O96" s="150">
        <f t="shared" si="32"/>
        <v>2.3465154935500183</v>
      </c>
      <c r="P96" s="57">
        <f>(O96-N96)/N96</f>
        <v>-4.391692192185237E-2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49" t="s">
        <v>16</v>
      </c>
      <c r="B4" s="337"/>
      <c r="C4" s="337"/>
      <c r="D4" s="337"/>
      <c r="E4" s="364" t="s">
        <v>1</v>
      </c>
      <c r="F4" s="365"/>
      <c r="G4" s="362" t="s">
        <v>104</v>
      </c>
      <c r="H4" s="362"/>
      <c r="I4" s="130" t="s">
        <v>0</v>
      </c>
      <c r="K4" s="366" t="s">
        <v>19</v>
      </c>
      <c r="L4" s="365"/>
      <c r="M4" s="362" t="s">
        <v>104</v>
      </c>
      <c r="N4" s="362"/>
      <c r="O4" s="130" t="s">
        <v>0</v>
      </c>
      <c r="Q4" s="372" t="s">
        <v>22</v>
      </c>
      <c r="R4" s="362"/>
      <c r="S4" s="130" t="s">
        <v>0</v>
      </c>
    </row>
    <row r="5" spans="1:19" x14ac:dyDescent="0.25">
      <c r="A5" s="363"/>
      <c r="B5" s="338"/>
      <c r="C5" s="338"/>
      <c r="D5" s="338"/>
      <c r="E5" s="367" t="s">
        <v>156</v>
      </c>
      <c r="F5" s="368"/>
      <c r="G5" s="369" t="str">
        <f>E5</f>
        <v>jan-out</v>
      </c>
      <c r="H5" s="369"/>
      <c r="I5" s="131" t="s">
        <v>152</v>
      </c>
      <c r="K5" s="370" t="str">
        <f>E5</f>
        <v>jan-out</v>
      </c>
      <c r="L5" s="368"/>
      <c r="M5" s="358" t="str">
        <f>E5</f>
        <v>jan-out</v>
      </c>
      <c r="N5" s="359"/>
      <c r="O5" s="131" t="str">
        <f>I5</f>
        <v>2025/2024</v>
      </c>
      <c r="Q5" s="370" t="str">
        <f>E5</f>
        <v>jan-out</v>
      </c>
      <c r="R5" s="368"/>
      <c r="S5" s="131" t="str">
        <f>O5</f>
        <v>2025/2024</v>
      </c>
    </row>
    <row r="6" spans="1:19" ht="15.75" thickBot="1" x14ac:dyDescent="0.3">
      <c r="A6" s="350"/>
      <c r="B6" s="373"/>
      <c r="C6" s="373"/>
      <c r="D6" s="373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481554.62999999971</v>
      </c>
      <c r="F7" s="145">
        <v>490836.3699999993</v>
      </c>
      <c r="G7" s="243">
        <f>E7/E15</f>
        <v>0.36735746013439297</v>
      </c>
      <c r="H7" s="244">
        <f>F7/F15</f>
        <v>0.36308103297894684</v>
      </c>
      <c r="I7" s="164">
        <f t="shared" ref="I7:I18" si="0">(F7-E7)/E7</f>
        <v>1.9274531739004543E-2</v>
      </c>
      <c r="J7" s="1"/>
      <c r="K7" s="17">
        <v>121458.65800000004</v>
      </c>
      <c r="L7" s="145">
        <v>124634.35799999998</v>
      </c>
      <c r="M7" s="243">
        <f>K7/K15</f>
        <v>0.30742613732083007</v>
      </c>
      <c r="N7" s="244">
        <f>L7/L15</f>
        <v>0.3152061184358107</v>
      </c>
      <c r="O7" s="164">
        <f t="shared" ref="O7:O18" si="1">(L7-K7)/K7</f>
        <v>2.6146345203319616E-2</v>
      </c>
      <c r="P7" s="1"/>
      <c r="Q7" s="187">
        <f t="shared" ref="Q7:R18" si="2">(K7/E7)*10</f>
        <v>2.5222197116036469</v>
      </c>
      <c r="R7" s="188">
        <f t="shared" si="2"/>
        <v>2.539224181777731</v>
      </c>
      <c r="S7" s="55">
        <f>(R7-Q7)/Q7</f>
        <v>6.7418671322937822E-3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416359.53999999975</v>
      </c>
      <c r="F8" s="181">
        <v>422543.73999999935</v>
      </c>
      <c r="G8" s="245">
        <f>E8/E7</f>
        <v>0.86461538122891679</v>
      </c>
      <c r="H8" s="246">
        <f>F8/F7</f>
        <v>0.86086477251064331</v>
      </c>
      <c r="I8" s="206">
        <f t="shared" si="0"/>
        <v>1.4853028226516938E-2</v>
      </c>
      <c r="K8" s="180">
        <v>109576.02500000004</v>
      </c>
      <c r="L8" s="181">
        <v>112103.014</v>
      </c>
      <c r="M8" s="250">
        <f>K8/K7</f>
        <v>0.90216726254294699</v>
      </c>
      <c r="N8" s="246">
        <f>L8/L7</f>
        <v>0.8994551406121899</v>
      </c>
      <c r="O8" s="207">
        <f t="shared" si="1"/>
        <v>2.3061513684220221E-2</v>
      </c>
      <c r="Q8" s="189">
        <f t="shared" si="2"/>
        <v>2.6317644841283117</v>
      </c>
      <c r="R8" s="190">
        <f t="shared" si="2"/>
        <v>2.6530511137142909</v>
      </c>
      <c r="S8" s="182">
        <f t="shared" ref="S8:S18" si="3">(R8-Q8)/Q8</f>
        <v>8.0883489819681895E-3</v>
      </c>
    </row>
    <row r="9" spans="1:19" ht="24" customHeight="1" x14ac:dyDescent="0.25">
      <c r="A9" s="8"/>
      <c r="B9" t="s">
        <v>37</v>
      </c>
      <c r="E9" s="19">
        <v>58019.03</v>
      </c>
      <c r="F9" s="140">
        <v>64266.459999999977</v>
      </c>
      <c r="G9" s="247">
        <f>E9/E7</f>
        <v>0.12048275810368604</v>
      </c>
      <c r="H9" s="215">
        <f>F9/F7</f>
        <v>0.13093255497753778</v>
      </c>
      <c r="I9" s="182">
        <f t="shared" si="0"/>
        <v>0.10767898050001833</v>
      </c>
      <c r="K9" s="19">
        <v>10495.640000000003</v>
      </c>
      <c r="L9" s="140">
        <v>11560.708999999983</v>
      </c>
      <c r="M9" s="247">
        <f>K9/K7</f>
        <v>8.6413271584146759E-2</v>
      </c>
      <c r="N9" s="215">
        <f>L9/L7</f>
        <v>9.2756998836548629E-2</v>
      </c>
      <c r="O9" s="182">
        <f t="shared" si="1"/>
        <v>0.10147728008963523</v>
      </c>
      <c r="Q9" s="189">
        <f t="shared" si="2"/>
        <v>1.8089995644532497</v>
      </c>
      <c r="R9" s="190">
        <f t="shared" si="2"/>
        <v>1.7988712930508366</v>
      </c>
      <c r="S9" s="182">
        <f t="shared" si="3"/>
        <v>-5.5988246771492643E-3</v>
      </c>
    </row>
    <row r="10" spans="1:19" ht="24" customHeight="1" thickBot="1" x14ac:dyDescent="0.3">
      <c r="A10" s="8"/>
      <c r="B10" t="s">
        <v>36</v>
      </c>
      <c r="E10" s="19">
        <v>7176.0599999999977</v>
      </c>
      <c r="F10" s="140">
        <v>4026.1699999999996</v>
      </c>
      <c r="G10" s="247">
        <f>E10/E7</f>
        <v>1.490186066739718E-2</v>
      </c>
      <c r="H10" s="215">
        <f>F10/F7</f>
        <v>8.2026725118189703E-3</v>
      </c>
      <c r="I10" s="186">
        <f t="shared" si="0"/>
        <v>-0.43894421172621173</v>
      </c>
      <c r="K10" s="19">
        <v>1386.9930000000002</v>
      </c>
      <c r="L10" s="140">
        <v>970.63500000000022</v>
      </c>
      <c r="M10" s="247">
        <f>K10/K7</f>
        <v>1.1419465872906317E-2</v>
      </c>
      <c r="N10" s="215">
        <f>L10/L7</f>
        <v>7.7878605512614781E-3</v>
      </c>
      <c r="O10" s="209">
        <f t="shared" si="1"/>
        <v>-0.30018752798319809</v>
      </c>
      <c r="Q10" s="189">
        <f t="shared" si="2"/>
        <v>1.9328057457713574</v>
      </c>
      <c r="R10" s="190">
        <f t="shared" si="2"/>
        <v>2.4108147445338881</v>
      </c>
      <c r="S10" s="182">
        <f t="shared" si="3"/>
        <v>0.24731352325929865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829306.54000000318</v>
      </c>
      <c r="F11" s="145">
        <v>861028.16000000306</v>
      </c>
      <c r="G11" s="243">
        <f>E11/E15</f>
        <v>0.63264253986560715</v>
      </c>
      <c r="H11" s="244">
        <f>F11/F15</f>
        <v>0.63691896702105322</v>
      </c>
      <c r="I11" s="164">
        <f t="shared" si="0"/>
        <v>3.8250777571342626E-2</v>
      </c>
      <c r="J11" s="1"/>
      <c r="K11" s="17">
        <v>273623.74800000025</v>
      </c>
      <c r="L11" s="145">
        <v>270771.53900000011</v>
      </c>
      <c r="M11" s="243">
        <f>K11/K15</f>
        <v>0.69257386267916987</v>
      </c>
      <c r="N11" s="244">
        <f>L11/L15</f>
        <v>0.68479388156418941</v>
      </c>
      <c r="O11" s="164">
        <f t="shared" si="1"/>
        <v>-1.0423835726422933E-2</v>
      </c>
      <c r="Q11" s="191">
        <f t="shared" si="2"/>
        <v>3.2994283151318111</v>
      </c>
      <c r="R11" s="192">
        <f t="shared" si="2"/>
        <v>3.1447466131653479</v>
      </c>
      <c r="S11" s="57">
        <f t="shared" si="3"/>
        <v>-4.6881364646433839E-2</v>
      </c>
    </row>
    <row r="12" spans="1:19" s="3" customFormat="1" ht="24" customHeight="1" x14ac:dyDescent="0.25">
      <c r="A12" s="46"/>
      <c r="B12" s="3" t="s">
        <v>33</v>
      </c>
      <c r="E12" s="31">
        <v>776936.42000000319</v>
      </c>
      <c r="F12" s="141">
        <v>807642.4500000031</v>
      </c>
      <c r="G12" s="247">
        <f>E12/E11</f>
        <v>0.93685070902732803</v>
      </c>
      <c r="H12" s="215">
        <f>F12/F11</f>
        <v>0.93799771891316563</v>
      </c>
      <c r="I12" s="206">
        <f t="shared" si="0"/>
        <v>3.9521934111416461E-2</v>
      </c>
      <c r="K12" s="31">
        <v>264421.32100000023</v>
      </c>
      <c r="L12" s="141">
        <v>261061.63900000014</v>
      </c>
      <c r="M12" s="247">
        <f>K12/K11</f>
        <v>0.96636831756284536</v>
      </c>
      <c r="N12" s="215">
        <f>L12/L11</f>
        <v>0.96413987956097569</v>
      </c>
      <c r="O12" s="206">
        <f t="shared" si="1"/>
        <v>-1.2705790846571276E-2</v>
      </c>
      <c r="Q12" s="189">
        <f t="shared" si="2"/>
        <v>3.4033842949465432</v>
      </c>
      <c r="R12" s="190">
        <f t="shared" si="2"/>
        <v>3.2323912518466451</v>
      </c>
      <c r="S12" s="182">
        <f t="shared" si="3"/>
        <v>-5.0242061513239671E-2</v>
      </c>
    </row>
    <row r="13" spans="1:19" ht="24" customHeight="1" x14ac:dyDescent="0.25">
      <c r="A13" s="8"/>
      <c r="B13" s="3" t="s">
        <v>37</v>
      </c>
      <c r="D13" s="3"/>
      <c r="E13" s="19">
        <v>49695.900000000016</v>
      </c>
      <c r="F13" s="140">
        <v>47890.729999999989</v>
      </c>
      <c r="G13" s="247">
        <f>E13/E11</f>
        <v>5.9924644993152747E-2</v>
      </c>
      <c r="H13" s="215">
        <f>F13/F11</f>
        <v>5.5620399221321427E-2</v>
      </c>
      <c r="I13" s="182">
        <f t="shared" si="0"/>
        <v>-3.6324324541864156E-2</v>
      </c>
      <c r="K13" s="19">
        <v>8775.56</v>
      </c>
      <c r="L13" s="140">
        <v>8921.784999999998</v>
      </c>
      <c r="M13" s="247">
        <f>K13/K11</f>
        <v>3.2071631443335066E-2</v>
      </c>
      <c r="N13" s="215">
        <f>L13/L11</f>
        <v>3.2949493262657843E-2</v>
      </c>
      <c r="O13" s="182">
        <f t="shared" si="1"/>
        <v>1.6662754285766215E-2</v>
      </c>
      <c r="Q13" s="189">
        <f t="shared" si="2"/>
        <v>1.765851911324676</v>
      </c>
      <c r="R13" s="190">
        <f t="shared" si="2"/>
        <v>1.862946127569991</v>
      </c>
      <c r="S13" s="182">
        <f t="shared" si="3"/>
        <v>5.4984348133971524E-2</v>
      </c>
    </row>
    <row r="14" spans="1:19" ht="24" customHeight="1" thickBot="1" x14ac:dyDescent="0.3">
      <c r="A14" s="8"/>
      <c r="B14" t="s">
        <v>36</v>
      </c>
      <c r="E14" s="19">
        <v>2674.22</v>
      </c>
      <c r="F14" s="140">
        <v>5494.98</v>
      </c>
      <c r="G14" s="247">
        <f>E14/E11</f>
        <v>3.2246459795192131E-3</v>
      </c>
      <c r="H14" s="215">
        <f>F14/F11</f>
        <v>6.3818818655129467E-3</v>
      </c>
      <c r="I14" s="186">
        <f t="shared" si="0"/>
        <v>1.0547972866854634</v>
      </c>
      <c r="K14" s="19">
        <v>426.86699999999996</v>
      </c>
      <c r="L14" s="140">
        <v>788.11500000000001</v>
      </c>
      <c r="M14" s="247">
        <f>K14/K11</f>
        <v>1.5600509938194383E-3</v>
      </c>
      <c r="N14" s="215">
        <f>L14/L11</f>
        <v>2.9106271763665666E-3</v>
      </c>
      <c r="O14" s="209">
        <f t="shared" si="1"/>
        <v>0.84627764619893331</v>
      </c>
      <c r="Q14" s="189">
        <f t="shared" si="2"/>
        <v>1.5962299287268811</v>
      </c>
      <c r="R14" s="190">
        <f t="shared" si="2"/>
        <v>1.4342454385639258</v>
      </c>
      <c r="S14" s="182">
        <f t="shared" si="3"/>
        <v>-0.10147942175984045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1310861.1700000027</v>
      </c>
      <c r="F15" s="145">
        <v>1351864.5300000024</v>
      </c>
      <c r="G15" s="243">
        <f>G7+G11</f>
        <v>1</v>
      </c>
      <c r="H15" s="244">
        <f>H7+H11</f>
        <v>1</v>
      </c>
      <c r="I15" s="164">
        <f t="shared" si="0"/>
        <v>3.1279712099489189E-2</v>
      </c>
      <c r="J15" s="1"/>
      <c r="K15" s="17">
        <v>395082.40600000031</v>
      </c>
      <c r="L15" s="145">
        <v>395405.89700000006</v>
      </c>
      <c r="M15" s="243">
        <f>M7+M11</f>
        <v>1</v>
      </c>
      <c r="N15" s="244">
        <f>N7+N11</f>
        <v>1</v>
      </c>
      <c r="O15" s="164">
        <f t="shared" si="1"/>
        <v>8.1879373793159219E-4</v>
      </c>
      <c r="Q15" s="191">
        <f t="shared" si="2"/>
        <v>3.0139149365451074</v>
      </c>
      <c r="R15" s="192">
        <f t="shared" si="2"/>
        <v>2.9248929032852082</v>
      </c>
      <c r="S15" s="57">
        <f t="shared" si="3"/>
        <v>-2.9537009216970937E-2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1193295.960000003</v>
      </c>
      <c r="F16" s="181">
        <f t="shared" ref="F16:F17" si="4">F8+F12</f>
        <v>1230186.1900000025</v>
      </c>
      <c r="G16" s="245">
        <f>E16/E15</f>
        <v>0.91031452247532862</v>
      </c>
      <c r="H16" s="246">
        <f>F16/F15</f>
        <v>0.90999220905662814</v>
      </c>
      <c r="I16" s="207">
        <f t="shared" si="0"/>
        <v>3.0914568754594144E-2</v>
      </c>
      <c r="J16" s="3"/>
      <c r="K16" s="180">
        <f t="shared" ref="K16:L18" si="5">K8+K12</f>
        <v>373997.34600000025</v>
      </c>
      <c r="L16" s="181">
        <f t="shared" si="5"/>
        <v>373164.65300000017</v>
      </c>
      <c r="M16" s="250">
        <f>K16/K15</f>
        <v>0.94663123520615589</v>
      </c>
      <c r="N16" s="246">
        <f>L16/L15</f>
        <v>0.94375085407489534</v>
      </c>
      <c r="O16" s="207">
        <f t="shared" si="1"/>
        <v>-2.2264676712440788E-3</v>
      </c>
      <c r="P16" s="3"/>
      <c r="Q16" s="189">
        <f t="shared" si="2"/>
        <v>3.1341541288717623</v>
      </c>
      <c r="R16" s="190">
        <f t="shared" si="2"/>
        <v>3.0333997896692324</v>
      </c>
      <c r="S16" s="182">
        <f t="shared" si="3"/>
        <v>-3.2147219013380031E-2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107714.93000000002</v>
      </c>
      <c r="F17" s="140">
        <f t="shared" si="4"/>
        <v>112157.18999999997</v>
      </c>
      <c r="G17" s="248">
        <f>E17/E15</f>
        <v>8.2171119615969554E-2</v>
      </c>
      <c r="H17" s="215">
        <f>F17/F15</f>
        <v>8.2964814529159797E-2</v>
      </c>
      <c r="I17" s="182">
        <f t="shared" si="0"/>
        <v>4.124089390393653E-2</v>
      </c>
      <c r="K17" s="19">
        <f t="shared" si="5"/>
        <v>19271.200000000004</v>
      </c>
      <c r="L17" s="140">
        <f t="shared" si="5"/>
        <v>20482.493999999981</v>
      </c>
      <c r="M17" s="247">
        <f>K17/K15</f>
        <v>4.8777671967503378E-2</v>
      </c>
      <c r="N17" s="215">
        <f>L17/L15</f>
        <v>5.1801184947932066E-2</v>
      </c>
      <c r="O17" s="182">
        <f t="shared" si="1"/>
        <v>6.2855141350822777E-2</v>
      </c>
      <c r="Q17" s="189">
        <f t="shared" si="2"/>
        <v>1.7890927469386093</v>
      </c>
      <c r="R17" s="190">
        <f t="shared" si="2"/>
        <v>1.8262310245112225</v>
      </c>
      <c r="S17" s="182">
        <f t="shared" si="3"/>
        <v>2.0758162278709181E-2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9850.279999999997</v>
      </c>
      <c r="F18" s="142">
        <f>F10+F14</f>
        <v>9521.15</v>
      </c>
      <c r="G18" s="249">
        <f>E18/E15</f>
        <v>7.5143579087020912E-3</v>
      </c>
      <c r="H18" s="221">
        <f>F18/F15</f>
        <v>7.0429764142121423E-3</v>
      </c>
      <c r="I18" s="208">
        <f t="shared" si="0"/>
        <v>-3.3413263379314849E-2</v>
      </c>
      <c r="K18" s="21">
        <f t="shared" si="5"/>
        <v>1813.8600000000001</v>
      </c>
      <c r="L18" s="142">
        <f t="shared" si="5"/>
        <v>1758.7500000000002</v>
      </c>
      <c r="M18" s="249">
        <f>K18/K15</f>
        <v>4.5910928263406363E-3</v>
      </c>
      <c r="N18" s="221">
        <f>L18/L15</f>
        <v>4.447960977172781E-3</v>
      </c>
      <c r="O18" s="208">
        <f t="shared" si="1"/>
        <v>-3.0382719724785758E-2</v>
      </c>
      <c r="Q18" s="193">
        <f t="shared" si="2"/>
        <v>1.8414298882874403</v>
      </c>
      <c r="R18" s="194">
        <f t="shared" si="2"/>
        <v>1.8472033315303302</v>
      </c>
      <c r="S18" s="186">
        <f t="shared" si="3"/>
        <v>3.1353044064356809E-3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88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76" t="s">
        <v>3</v>
      </c>
      <c r="B4" s="364" t="s">
        <v>1</v>
      </c>
      <c r="C4" s="362"/>
      <c r="D4" s="364" t="s">
        <v>104</v>
      </c>
      <c r="E4" s="362"/>
      <c r="F4" s="130" t="s">
        <v>0</v>
      </c>
      <c r="H4" s="374" t="s">
        <v>19</v>
      </c>
      <c r="I4" s="375"/>
      <c r="J4" s="364" t="s">
        <v>104</v>
      </c>
      <c r="K4" s="365"/>
      <c r="L4" s="130" t="s">
        <v>0</v>
      </c>
      <c r="N4" s="372" t="s">
        <v>22</v>
      </c>
      <c r="O4" s="362"/>
      <c r="P4" s="130" t="s">
        <v>0</v>
      </c>
    </row>
    <row r="5" spans="1:16" x14ac:dyDescent="0.25">
      <c r="A5" s="377"/>
      <c r="B5" s="367" t="s">
        <v>156</v>
      </c>
      <c r="C5" s="369"/>
      <c r="D5" s="367" t="str">
        <f>B5</f>
        <v>jan-out</v>
      </c>
      <c r="E5" s="369"/>
      <c r="F5" s="131" t="s">
        <v>152</v>
      </c>
      <c r="H5" s="370" t="str">
        <f>B5</f>
        <v>jan-out</v>
      </c>
      <c r="I5" s="369"/>
      <c r="J5" s="367" t="str">
        <f>B5</f>
        <v>jan-out</v>
      </c>
      <c r="K5" s="368"/>
      <c r="L5" s="131" t="str">
        <f>F5</f>
        <v>2025/2024</v>
      </c>
      <c r="N5" s="370" t="str">
        <f>B5</f>
        <v>jan-out</v>
      </c>
      <c r="O5" s="368"/>
      <c r="P5" s="131" t="str">
        <f>F5</f>
        <v>2025/2024</v>
      </c>
    </row>
    <row r="6" spans="1:16" ht="19.5" customHeight="1" thickBot="1" x14ac:dyDescent="0.3">
      <c r="A6" s="378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164</v>
      </c>
      <c r="B7" s="39">
        <v>179046.47999999998</v>
      </c>
      <c r="C7" s="147">
        <v>181018.33</v>
      </c>
      <c r="D7" s="247">
        <f>B7/$B$33</f>
        <v>0.13658691255611774</v>
      </c>
      <c r="E7" s="246">
        <f>C7/$C$33</f>
        <v>0.13390271434963968</v>
      </c>
      <c r="F7" s="52">
        <f>(C7-B7)/B7</f>
        <v>1.1013062083097115E-2</v>
      </c>
      <c r="H7" s="39">
        <v>57866.309000000016</v>
      </c>
      <c r="I7" s="147">
        <v>59005.010000000009</v>
      </c>
      <c r="J7" s="247">
        <f>H7/$H$33</f>
        <v>0.14646642857591588</v>
      </c>
      <c r="K7" s="246">
        <f>I7/$I$33</f>
        <v>0.14922642896243915</v>
      </c>
      <c r="L7" s="52">
        <f>(I7-H7)/H7</f>
        <v>1.9678134300910626E-2</v>
      </c>
      <c r="N7" s="27">
        <f t="shared" ref="N7:O33" si="0">(H7/B7)*10</f>
        <v>3.231915478036766</v>
      </c>
      <c r="O7" s="151">
        <f t="shared" si="0"/>
        <v>3.2596152002949101</v>
      </c>
      <c r="P7" s="61">
        <f>(O7-N7)/N7</f>
        <v>8.5706827565213296E-3</v>
      </c>
    </row>
    <row r="8" spans="1:16" ht="20.100000000000001" customHeight="1" x14ac:dyDescent="0.25">
      <c r="A8" s="8" t="s">
        <v>163</v>
      </c>
      <c r="B8" s="19">
        <v>145135.72999999995</v>
      </c>
      <c r="C8" s="140">
        <v>141594.97999999998</v>
      </c>
      <c r="D8" s="247">
        <f t="shared" ref="D8:D32" si="1">B8/$B$33</f>
        <v>0.11071784970181099</v>
      </c>
      <c r="E8" s="215">
        <f t="shared" ref="E8:E32" si="2">C8/$C$33</f>
        <v>0.10474050976098909</v>
      </c>
      <c r="F8" s="52">
        <f t="shared" ref="F8:F33" si="3">(C8-B8)/B8</f>
        <v>-2.4396129057951285E-2</v>
      </c>
      <c r="H8" s="19">
        <v>45589.208000000028</v>
      </c>
      <c r="I8" s="140">
        <v>42355.047999999995</v>
      </c>
      <c r="J8" s="247">
        <f t="shared" ref="J8:J32" si="4">H8/$H$33</f>
        <v>0.11539164312976269</v>
      </c>
      <c r="K8" s="215">
        <f t="shared" ref="K8:K32" si="5">I8/$I$33</f>
        <v>0.10711789662560348</v>
      </c>
      <c r="L8" s="52">
        <f t="shared" ref="L8:L33" si="6">(I8-H8)/H8</f>
        <v>-7.0941350856545488E-2</v>
      </c>
      <c r="N8" s="27">
        <f t="shared" si="0"/>
        <v>3.1411429838813669</v>
      </c>
      <c r="O8" s="152">
        <f t="shared" si="0"/>
        <v>2.9912817530677991</v>
      </c>
      <c r="P8" s="52">
        <f t="shared" ref="P8:P71" si="7">(O8-N8)/N8</f>
        <v>-4.7709140138660976E-2</v>
      </c>
    </row>
    <row r="9" spans="1:16" ht="20.100000000000001" customHeight="1" x14ac:dyDescent="0.25">
      <c r="A9" s="8" t="s">
        <v>165</v>
      </c>
      <c r="B9" s="19">
        <v>113648.10999999997</v>
      </c>
      <c r="C9" s="140">
        <v>116901.84000000001</v>
      </c>
      <c r="D9" s="247">
        <f t="shared" si="1"/>
        <v>8.6697289233153577E-2</v>
      </c>
      <c r="E9" s="215">
        <f t="shared" si="2"/>
        <v>8.6474522709757001E-2</v>
      </c>
      <c r="F9" s="52">
        <f t="shared" si="3"/>
        <v>2.8629864588157607E-2</v>
      </c>
      <c r="H9" s="19">
        <v>34571.351999999999</v>
      </c>
      <c r="I9" s="140">
        <v>34945.970000000016</v>
      </c>
      <c r="J9" s="247">
        <f t="shared" si="4"/>
        <v>8.7504154766132478E-2</v>
      </c>
      <c r="K9" s="215">
        <f t="shared" si="5"/>
        <v>8.8379991965572613E-2</v>
      </c>
      <c r="L9" s="52">
        <f t="shared" si="6"/>
        <v>1.0836081851818141E-2</v>
      </c>
      <c r="N9" s="27">
        <f t="shared" si="0"/>
        <v>3.0419645342100283</v>
      </c>
      <c r="O9" s="152">
        <f t="shared" si="0"/>
        <v>2.9893430248830994</v>
      </c>
      <c r="P9" s="52">
        <f t="shared" si="7"/>
        <v>-1.7298528215942608E-2</v>
      </c>
    </row>
    <row r="10" spans="1:16" ht="20.100000000000001" customHeight="1" x14ac:dyDescent="0.25">
      <c r="A10" s="8" t="s">
        <v>167</v>
      </c>
      <c r="B10" s="19">
        <v>81804.579999999987</v>
      </c>
      <c r="C10" s="140">
        <v>86441.679999999978</v>
      </c>
      <c r="D10" s="247">
        <f t="shared" si="1"/>
        <v>6.2405220226334171E-2</v>
      </c>
      <c r="E10" s="215">
        <f t="shared" si="2"/>
        <v>6.3942560871835252E-2</v>
      </c>
      <c r="F10" s="52">
        <f t="shared" si="3"/>
        <v>5.6685090248003132E-2</v>
      </c>
      <c r="H10" s="19">
        <v>30917.257999999987</v>
      </c>
      <c r="I10" s="140">
        <v>31791.841000000004</v>
      </c>
      <c r="J10" s="247">
        <f t="shared" si="4"/>
        <v>7.8255213419956685E-2</v>
      </c>
      <c r="K10" s="215">
        <f t="shared" si="5"/>
        <v>8.0403052258980395E-2</v>
      </c>
      <c r="L10" s="52">
        <f t="shared" si="6"/>
        <v>2.8287857868896954E-2</v>
      </c>
      <c r="N10" s="27">
        <f t="shared" si="0"/>
        <v>3.7794042827430925</v>
      </c>
      <c r="O10" s="152">
        <f t="shared" si="0"/>
        <v>3.6778370110344931</v>
      </c>
      <c r="P10" s="52">
        <f t="shared" si="7"/>
        <v>-2.6873883847875046E-2</v>
      </c>
    </row>
    <row r="11" spans="1:16" ht="20.100000000000001" customHeight="1" x14ac:dyDescent="0.25">
      <c r="A11" s="8" t="s">
        <v>171</v>
      </c>
      <c r="B11" s="19">
        <v>105514.65</v>
      </c>
      <c r="C11" s="140">
        <v>105138.83000000003</v>
      </c>
      <c r="D11" s="247">
        <f t="shared" si="1"/>
        <v>8.0492619977445903E-2</v>
      </c>
      <c r="E11" s="215">
        <f t="shared" si="2"/>
        <v>7.7773199656329464E-2</v>
      </c>
      <c r="F11" s="52">
        <f t="shared" si="3"/>
        <v>-3.5617802835906042E-3</v>
      </c>
      <c r="H11" s="19">
        <v>25491.940999999999</v>
      </c>
      <c r="I11" s="140">
        <v>25294.766</v>
      </c>
      <c r="J11" s="247">
        <f t="shared" si="4"/>
        <v>6.4523098505176138E-2</v>
      </c>
      <c r="K11" s="215">
        <f t="shared" si="5"/>
        <v>6.3971645824998938E-2</v>
      </c>
      <c r="L11" s="52">
        <f t="shared" si="6"/>
        <v>-7.7347974404930282E-3</v>
      </c>
      <c r="N11" s="27">
        <f t="shared" si="0"/>
        <v>2.4159622384190254</v>
      </c>
      <c r="O11" s="152">
        <f t="shared" si="0"/>
        <v>2.4058443488480892</v>
      </c>
      <c r="P11" s="52">
        <f t="shared" si="7"/>
        <v>-4.1879336564288336E-3</v>
      </c>
    </row>
    <row r="12" spans="1:16" ht="20.100000000000001" customHeight="1" x14ac:dyDescent="0.25">
      <c r="A12" s="8" t="s">
        <v>172</v>
      </c>
      <c r="B12" s="19">
        <v>97575.989999999947</v>
      </c>
      <c r="C12" s="140">
        <v>111086.59999999999</v>
      </c>
      <c r="D12" s="247">
        <f t="shared" si="1"/>
        <v>7.4436555321872919E-2</v>
      </c>
      <c r="E12" s="215">
        <f t="shared" si="2"/>
        <v>8.2172878668545252E-2</v>
      </c>
      <c r="F12" s="52">
        <f t="shared" si="3"/>
        <v>0.13846244347610567</v>
      </c>
      <c r="H12" s="19">
        <v>30705.127999999993</v>
      </c>
      <c r="I12" s="140">
        <v>23624.378999999997</v>
      </c>
      <c r="J12" s="247">
        <f t="shared" si="4"/>
        <v>7.7718287460262103E-2</v>
      </c>
      <c r="K12" s="215">
        <f t="shared" si="5"/>
        <v>5.9747159006078271E-2</v>
      </c>
      <c r="L12" s="52">
        <f t="shared" si="6"/>
        <v>-0.23060477064287105</v>
      </c>
      <c r="N12" s="27">
        <f t="shared" si="0"/>
        <v>3.146791336680264</v>
      </c>
      <c r="O12" s="152">
        <f t="shared" si="0"/>
        <v>2.1266632519133721</v>
      </c>
      <c r="P12" s="52">
        <f t="shared" si="7"/>
        <v>-0.32418040334478776</v>
      </c>
    </row>
    <row r="13" spans="1:16" ht="20.100000000000001" customHeight="1" x14ac:dyDescent="0.25">
      <c r="A13" s="8" t="s">
        <v>169</v>
      </c>
      <c r="B13" s="19">
        <v>76977.91</v>
      </c>
      <c r="C13" s="140">
        <v>81075.87999999999</v>
      </c>
      <c r="D13" s="247">
        <f t="shared" si="1"/>
        <v>5.8723159829351029E-2</v>
      </c>
      <c r="E13" s="215">
        <f t="shared" si="2"/>
        <v>5.9973376178454774E-2</v>
      </c>
      <c r="F13" s="52">
        <f t="shared" si="3"/>
        <v>5.3235662023039941E-2</v>
      </c>
      <c r="H13" s="19">
        <v>19431.672000000006</v>
      </c>
      <c r="I13" s="140">
        <v>20577.496999999992</v>
      </c>
      <c r="J13" s="247">
        <f t="shared" si="4"/>
        <v>4.9183845458306737E-2</v>
      </c>
      <c r="K13" s="215">
        <f t="shared" si="5"/>
        <v>5.2041451976625429E-2</v>
      </c>
      <c r="L13" s="52">
        <f t="shared" si="6"/>
        <v>5.8966876344968451E-2</v>
      </c>
      <c r="N13" s="27">
        <f t="shared" si="0"/>
        <v>2.5243179504353916</v>
      </c>
      <c r="O13" s="152">
        <f t="shared" si="0"/>
        <v>2.5380541043772813</v>
      </c>
      <c r="P13" s="52">
        <f t="shared" si="7"/>
        <v>5.4415308259882448E-3</v>
      </c>
    </row>
    <row r="14" spans="1:16" ht="20.100000000000001" customHeight="1" x14ac:dyDescent="0.25">
      <c r="A14" s="8" t="s">
        <v>174</v>
      </c>
      <c r="B14" s="19">
        <v>37498.770000000011</v>
      </c>
      <c r="C14" s="140">
        <v>36148.660000000003</v>
      </c>
      <c r="D14" s="247">
        <f t="shared" si="1"/>
        <v>2.8606210068759647E-2</v>
      </c>
      <c r="E14" s="215">
        <f t="shared" si="2"/>
        <v>2.6739853881660752E-2</v>
      </c>
      <c r="F14" s="52">
        <f t="shared" si="3"/>
        <v>-3.6004114268281533E-2</v>
      </c>
      <c r="H14" s="19">
        <v>15660.634000000004</v>
      </c>
      <c r="I14" s="140">
        <v>15837.503000000004</v>
      </c>
      <c r="J14" s="247">
        <f t="shared" si="4"/>
        <v>3.9638905104774518E-2</v>
      </c>
      <c r="K14" s="215">
        <f t="shared" si="5"/>
        <v>4.005378554078573E-2</v>
      </c>
      <c r="L14" s="52">
        <f t="shared" si="6"/>
        <v>1.1293859495088165E-2</v>
      </c>
      <c r="N14" s="27">
        <f t="shared" si="0"/>
        <v>4.1763060495050901</v>
      </c>
      <c r="O14" s="152">
        <f t="shared" si="0"/>
        <v>4.3812144073943546</v>
      </c>
      <c r="P14" s="52">
        <f t="shared" si="7"/>
        <v>4.9064497539290028E-2</v>
      </c>
    </row>
    <row r="15" spans="1:16" ht="20.100000000000001" customHeight="1" x14ac:dyDescent="0.25">
      <c r="A15" s="8" t="s">
        <v>175</v>
      </c>
      <c r="B15" s="19">
        <v>61811.740000000013</v>
      </c>
      <c r="C15" s="140">
        <v>54598.64</v>
      </c>
      <c r="D15" s="247">
        <f t="shared" si="1"/>
        <v>4.7153536480144635E-2</v>
      </c>
      <c r="E15" s="215">
        <f t="shared" si="2"/>
        <v>4.0387656298667723E-2</v>
      </c>
      <c r="F15" s="52">
        <f t="shared" si="3"/>
        <v>-0.11669466027003951</v>
      </c>
      <c r="H15" s="19">
        <v>15204.757999999994</v>
      </c>
      <c r="I15" s="140">
        <v>13529.508999999998</v>
      </c>
      <c r="J15" s="247">
        <f t="shared" si="4"/>
        <v>3.8485029373846603E-2</v>
      </c>
      <c r="K15" s="215">
        <f t="shared" si="5"/>
        <v>3.421676080870388E-2</v>
      </c>
      <c r="L15" s="52">
        <f t="shared" si="6"/>
        <v>-0.1101792609918551</v>
      </c>
      <c r="N15" s="27">
        <f t="shared" si="0"/>
        <v>2.4598495366737758</v>
      </c>
      <c r="O15" s="152">
        <f t="shared" si="0"/>
        <v>2.4779937742038993</v>
      </c>
      <c r="P15" s="52">
        <f t="shared" si="7"/>
        <v>7.3761574680125605E-3</v>
      </c>
    </row>
    <row r="16" spans="1:16" ht="20.100000000000001" customHeight="1" x14ac:dyDescent="0.25">
      <c r="A16" s="8" t="s">
        <v>166</v>
      </c>
      <c r="B16" s="19">
        <v>25584.160000000003</v>
      </c>
      <c r="C16" s="140">
        <v>38139.9</v>
      </c>
      <c r="D16" s="247">
        <f t="shared" si="1"/>
        <v>1.951706297013896E-2</v>
      </c>
      <c r="E16" s="215">
        <f t="shared" si="2"/>
        <v>2.8212812122528273E-2</v>
      </c>
      <c r="F16" s="52">
        <f t="shared" si="3"/>
        <v>0.49076225289397801</v>
      </c>
      <c r="H16" s="19">
        <v>9566.3419999999933</v>
      </c>
      <c r="I16" s="140">
        <v>13263.398999999998</v>
      </c>
      <c r="J16" s="247">
        <f t="shared" si="4"/>
        <v>2.4213535846493731E-2</v>
      </c>
      <c r="K16" s="215">
        <f t="shared" si="5"/>
        <v>3.354375617721251E-2</v>
      </c>
      <c r="L16" s="52">
        <f t="shared" si="6"/>
        <v>0.38646506679355669</v>
      </c>
      <c r="N16" s="27">
        <f t="shared" si="0"/>
        <v>3.7391659526832193</v>
      </c>
      <c r="O16" s="152">
        <f t="shared" si="0"/>
        <v>3.4775652269670339</v>
      </c>
      <c r="P16" s="52">
        <f t="shared" si="7"/>
        <v>-6.9962320214341164E-2</v>
      </c>
    </row>
    <row r="17" spans="1:16" ht="20.100000000000001" customHeight="1" x14ac:dyDescent="0.25">
      <c r="A17" s="8" t="s">
        <v>162</v>
      </c>
      <c r="B17" s="19">
        <v>45061.049999999981</v>
      </c>
      <c r="C17" s="140">
        <v>51170.97</v>
      </c>
      <c r="D17" s="247">
        <f t="shared" si="1"/>
        <v>3.4375150497439812E-2</v>
      </c>
      <c r="E17" s="215">
        <f t="shared" si="2"/>
        <v>3.7852143365282302E-2</v>
      </c>
      <c r="F17" s="52">
        <f t="shared" si="3"/>
        <v>0.13559204678985559</v>
      </c>
      <c r="H17" s="19">
        <v>11334.079</v>
      </c>
      <c r="I17" s="140">
        <v>12603.147000000004</v>
      </c>
      <c r="J17" s="247">
        <f t="shared" si="4"/>
        <v>2.868788593942094E-2</v>
      </c>
      <c r="K17" s="215">
        <f t="shared" si="5"/>
        <v>3.1873948000325371E-2</v>
      </c>
      <c r="L17" s="52">
        <f t="shared" si="6"/>
        <v>0.11196922131917422</v>
      </c>
      <c r="N17" s="27">
        <f t="shared" si="0"/>
        <v>2.5152718367636808</v>
      </c>
      <c r="O17" s="152">
        <f t="shared" si="0"/>
        <v>2.462948621063858</v>
      </c>
      <c r="P17" s="52">
        <f t="shared" si="7"/>
        <v>-2.0802211091086435E-2</v>
      </c>
    </row>
    <row r="18" spans="1:16" ht="20.100000000000001" customHeight="1" x14ac:dyDescent="0.25">
      <c r="A18" s="8" t="s">
        <v>173</v>
      </c>
      <c r="B18" s="19">
        <v>35821.37000000001</v>
      </c>
      <c r="C18" s="140">
        <v>44894.899999999987</v>
      </c>
      <c r="D18" s="247">
        <f t="shared" si="1"/>
        <v>2.7326593250145664E-2</v>
      </c>
      <c r="E18" s="215">
        <f t="shared" si="2"/>
        <v>3.3209614575803667E-2</v>
      </c>
      <c r="F18" s="52">
        <f t="shared" si="3"/>
        <v>0.25329935733892855</v>
      </c>
      <c r="H18" s="19">
        <v>8446.6580000000031</v>
      </c>
      <c r="I18" s="140">
        <v>11306.616999999997</v>
      </c>
      <c r="J18" s="247">
        <f t="shared" si="4"/>
        <v>2.137948405629584E-2</v>
      </c>
      <c r="K18" s="215">
        <f t="shared" si="5"/>
        <v>2.8594963013412016E-2</v>
      </c>
      <c r="L18" s="52">
        <f t="shared" si="6"/>
        <v>0.33859059997456892</v>
      </c>
      <c r="N18" s="27">
        <f t="shared" si="0"/>
        <v>2.3579941247361562</v>
      </c>
      <c r="O18" s="152">
        <f t="shared" si="0"/>
        <v>2.5184635671312332</v>
      </c>
      <c r="P18" s="52">
        <f t="shared" si="7"/>
        <v>6.805336820465252E-2</v>
      </c>
    </row>
    <row r="19" spans="1:16" ht="20.100000000000001" customHeight="1" x14ac:dyDescent="0.25">
      <c r="A19" s="8" t="s">
        <v>178</v>
      </c>
      <c r="B19" s="19">
        <v>27718.699999999983</v>
      </c>
      <c r="C19" s="140">
        <v>28337.439999999995</v>
      </c>
      <c r="D19" s="247">
        <f t="shared" si="1"/>
        <v>2.1145412370403811E-2</v>
      </c>
      <c r="E19" s="215">
        <f t="shared" si="2"/>
        <v>2.0961745331094666E-2</v>
      </c>
      <c r="F19" s="52">
        <f t="shared" si="3"/>
        <v>2.232211467348804E-2</v>
      </c>
      <c r="H19" s="19">
        <v>8240.5820000000003</v>
      </c>
      <c r="I19" s="140">
        <v>9283.1000000000022</v>
      </c>
      <c r="J19" s="247">
        <f t="shared" si="4"/>
        <v>2.085788148207237E-2</v>
      </c>
      <c r="K19" s="215">
        <f t="shared" si="5"/>
        <v>2.347739391453741E-2</v>
      </c>
      <c r="L19" s="52">
        <f t="shared" si="6"/>
        <v>0.12651023920397877</v>
      </c>
      <c r="N19" s="27">
        <f t="shared" si="0"/>
        <v>2.9729323525273572</v>
      </c>
      <c r="O19" s="152">
        <f t="shared" si="0"/>
        <v>3.2759134205489286</v>
      </c>
      <c r="P19" s="52">
        <f t="shared" si="7"/>
        <v>0.10191320625375157</v>
      </c>
    </row>
    <row r="20" spans="1:16" ht="20.100000000000001" customHeight="1" x14ac:dyDescent="0.25">
      <c r="A20" s="8" t="s">
        <v>168</v>
      </c>
      <c r="B20" s="19">
        <v>42775.9</v>
      </c>
      <c r="C20" s="140">
        <v>33312.509999999995</v>
      </c>
      <c r="D20" s="247">
        <f t="shared" si="1"/>
        <v>3.2631907160695021E-2</v>
      </c>
      <c r="E20" s="215">
        <f t="shared" si="2"/>
        <v>2.4641899584420625E-2</v>
      </c>
      <c r="F20" s="52">
        <f t="shared" si="3"/>
        <v>-0.22123181511084528</v>
      </c>
      <c r="H20" s="19">
        <v>11030.490000000003</v>
      </c>
      <c r="I20" s="140">
        <v>9230.2549999999992</v>
      </c>
      <c r="J20" s="247">
        <f t="shared" si="4"/>
        <v>2.7919466502388364E-2</v>
      </c>
      <c r="K20" s="215">
        <f t="shared" si="5"/>
        <v>2.3343746438865082E-2</v>
      </c>
      <c r="L20" s="52">
        <f t="shared" si="6"/>
        <v>-0.16320535171148368</v>
      </c>
      <c r="N20" s="27">
        <f t="shared" si="0"/>
        <v>2.5786692974314986</v>
      </c>
      <c r="O20" s="152">
        <f t="shared" si="0"/>
        <v>2.7708074233973967</v>
      </c>
      <c r="P20" s="52">
        <f t="shared" si="7"/>
        <v>7.4510572626462254E-2</v>
      </c>
    </row>
    <row r="21" spans="1:16" ht="20.100000000000001" customHeight="1" x14ac:dyDescent="0.25">
      <c r="A21" s="8" t="s">
        <v>180</v>
      </c>
      <c r="B21" s="19">
        <v>37955.69999999999</v>
      </c>
      <c r="C21" s="140">
        <v>34327.78</v>
      </c>
      <c r="D21" s="247">
        <f t="shared" si="1"/>
        <v>2.8954782450379572E-2</v>
      </c>
      <c r="E21" s="215">
        <f t="shared" si="2"/>
        <v>2.5392914184973834E-2</v>
      </c>
      <c r="F21" s="52">
        <f t="shared" si="3"/>
        <v>-9.5583008612671924E-2</v>
      </c>
      <c r="H21" s="19">
        <v>8345.8130000000001</v>
      </c>
      <c r="I21" s="140">
        <v>7436.3319999999967</v>
      </c>
      <c r="J21" s="247">
        <f t="shared" si="4"/>
        <v>2.1124233509907289E-2</v>
      </c>
      <c r="K21" s="215">
        <f t="shared" si="5"/>
        <v>1.8806831300242344E-2</v>
      </c>
      <c r="L21" s="52">
        <f t="shared" si="6"/>
        <v>-0.10897452411167173</v>
      </c>
      <c r="N21" s="27">
        <f t="shared" si="0"/>
        <v>2.198829951759552</v>
      </c>
      <c r="O21" s="152">
        <f t="shared" si="0"/>
        <v>2.1662723310391749</v>
      </c>
      <c r="P21" s="52">
        <f t="shared" si="7"/>
        <v>-1.4806793355858975E-2</v>
      </c>
    </row>
    <row r="22" spans="1:16" ht="20.100000000000001" customHeight="1" x14ac:dyDescent="0.25">
      <c r="A22" s="8" t="s">
        <v>170</v>
      </c>
      <c r="B22" s="19">
        <v>15124.04</v>
      </c>
      <c r="C22" s="140">
        <v>21851.540000000008</v>
      </c>
      <c r="D22" s="247">
        <f t="shared" si="1"/>
        <v>1.1537484171569455E-2</v>
      </c>
      <c r="E22" s="215">
        <f t="shared" si="2"/>
        <v>1.6164001284951237E-2</v>
      </c>
      <c r="F22" s="52">
        <f t="shared" si="3"/>
        <v>0.44482162173599166</v>
      </c>
      <c r="H22" s="19">
        <v>4730.2989999999991</v>
      </c>
      <c r="I22" s="140">
        <v>6171.5609999999988</v>
      </c>
      <c r="J22" s="247">
        <f t="shared" si="4"/>
        <v>1.1972942677685316E-2</v>
      </c>
      <c r="K22" s="215">
        <f t="shared" si="5"/>
        <v>1.5608166309163573E-2</v>
      </c>
      <c r="L22" s="52">
        <f t="shared" si="6"/>
        <v>0.30468729355163382</v>
      </c>
      <c r="N22" s="27">
        <f t="shared" si="0"/>
        <v>3.1276689297304152</v>
      </c>
      <c r="O22" s="152">
        <f t="shared" si="0"/>
        <v>2.8243139842775369</v>
      </c>
      <c r="P22" s="52">
        <f t="shared" si="7"/>
        <v>-9.6990746868795205E-2</v>
      </c>
    </row>
    <row r="23" spans="1:16" ht="20.100000000000001" customHeight="1" x14ac:dyDescent="0.25">
      <c r="A23" s="8" t="s">
        <v>179</v>
      </c>
      <c r="B23" s="19">
        <v>13131.959999999997</v>
      </c>
      <c r="C23" s="140">
        <v>12714.440000000004</v>
      </c>
      <c r="D23" s="247">
        <f t="shared" si="1"/>
        <v>1.0017811420869238E-2</v>
      </c>
      <c r="E23" s="215">
        <f t="shared" si="2"/>
        <v>9.4051139872720815E-3</v>
      </c>
      <c r="F23" s="52">
        <f t="shared" si="3"/>
        <v>-3.1794187615557253E-2</v>
      </c>
      <c r="H23" s="19">
        <v>4610.9259999999995</v>
      </c>
      <c r="I23" s="140">
        <v>4506.4149999999991</v>
      </c>
      <c r="J23" s="247">
        <f t="shared" si="4"/>
        <v>1.1670795585870756E-2</v>
      </c>
      <c r="K23" s="215">
        <f t="shared" si="5"/>
        <v>1.139693422427638E-2</v>
      </c>
      <c r="L23" s="52">
        <f t="shared" si="6"/>
        <v>-2.2665946059425034E-2</v>
      </c>
      <c r="N23" s="27">
        <f t="shared" si="0"/>
        <v>3.5112245239857569</v>
      </c>
      <c r="O23" s="152">
        <f t="shared" si="0"/>
        <v>3.5443283384875763</v>
      </c>
      <c r="P23" s="52">
        <f t="shared" si="7"/>
        <v>9.4279970636117916E-3</v>
      </c>
    </row>
    <row r="24" spans="1:16" ht="20.100000000000001" customHeight="1" x14ac:dyDescent="0.25">
      <c r="A24" s="8" t="s">
        <v>177</v>
      </c>
      <c r="B24" s="19">
        <v>1990.8900000000003</v>
      </c>
      <c r="C24" s="140">
        <v>2098.3799999999992</v>
      </c>
      <c r="D24" s="247">
        <f t="shared" si="1"/>
        <v>1.5187649505248543E-3</v>
      </c>
      <c r="E24" s="215">
        <f t="shared" si="2"/>
        <v>1.5522117441752823E-3</v>
      </c>
      <c r="F24" s="52">
        <f t="shared" si="3"/>
        <v>5.3990928680137454E-2</v>
      </c>
      <c r="H24" s="19">
        <v>4084.965999999999</v>
      </c>
      <c r="I24" s="140">
        <v>4411.119999999999</v>
      </c>
      <c r="J24" s="247">
        <f t="shared" si="4"/>
        <v>1.0339529014612707E-2</v>
      </c>
      <c r="K24" s="215">
        <f t="shared" si="5"/>
        <v>1.1155928713931146E-2</v>
      </c>
      <c r="L24" s="52">
        <f t="shared" si="6"/>
        <v>7.9842525005104095E-2</v>
      </c>
      <c r="N24" s="27">
        <f t="shared" si="0"/>
        <v>20.518290814660773</v>
      </c>
      <c r="O24" s="152">
        <f t="shared" si="0"/>
        <v>21.02154995758633</v>
      </c>
      <c r="P24" s="52">
        <f t="shared" si="7"/>
        <v>2.4527342334282918E-2</v>
      </c>
    </row>
    <row r="25" spans="1:16" ht="20.100000000000001" customHeight="1" x14ac:dyDescent="0.25">
      <c r="A25" s="8" t="s">
        <v>185</v>
      </c>
      <c r="B25" s="19">
        <v>15337.149999999998</v>
      </c>
      <c r="C25" s="140">
        <v>17884.609999999993</v>
      </c>
      <c r="D25" s="247">
        <f t="shared" si="1"/>
        <v>1.1700056688688105E-2</v>
      </c>
      <c r="E25" s="215">
        <f t="shared" si="2"/>
        <v>1.3229587435066432E-2</v>
      </c>
      <c r="F25" s="52">
        <f t="shared" si="3"/>
        <v>0.16609735185480978</v>
      </c>
      <c r="H25" s="19">
        <v>3224.7020000000011</v>
      </c>
      <c r="I25" s="140">
        <v>3852.3930000000005</v>
      </c>
      <c r="J25" s="247">
        <f t="shared" si="4"/>
        <v>8.162099731669651E-3</v>
      </c>
      <c r="K25" s="215">
        <f t="shared" si="5"/>
        <v>9.7428820086616005E-3</v>
      </c>
      <c r="L25" s="52">
        <f t="shared" si="6"/>
        <v>0.19465085455958384</v>
      </c>
      <c r="N25" s="27">
        <f t="shared" si="0"/>
        <v>2.1025431713193141</v>
      </c>
      <c r="O25" s="152">
        <f t="shared" si="0"/>
        <v>2.1540268420725988</v>
      </c>
      <c r="P25" s="52">
        <f t="shared" si="7"/>
        <v>2.4486379854440472E-2</v>
      </c>
    </row>
    <row r="26" spans="1:16" ht="20.100000000000001" customHeight="1" x14ac:dyDescent="0.25">
      <c r="A26" s="8" t="s">
        <v>182</v>
      </c>
      <c r="B26" s="19">
        <v>10316.220000000001</v>
      </c>
      <c r="C26" s="140">
        <v>10474.08</v>
      </c>
      <c r="D26" s="247">
        <f t="shared" si="1"/>
        <v>7.8698036345069347E-3</v>
      </c>
      <c r="E26" s="215">
        <f t="shared" si="2"/>
        <v>7.7478769266917571E-3</v>
      </c>
      <c r="F26" s="52">
        <f t="shared" si="3"/>
        <v>1.530211647289402E-2</v>
      </c>
      <c r="H26" s="19">
        <v>3672.3279999999986</v>
      </c>
      <c r="I26" s="140">
        <v>3816.9449999999997</v>
      </c>
      <c r="J26" s="247">
        <f t="shared" si="4"/>
        <v>9.2950937430506513E-3</v>
      </c>
      <c r="K26" s="215">
        <f t="shared" si="5"/>
        <v>9.653232359354523E-3</v>
      </c>
      <c r="L26" s="52">
        <f t="shared" si="6"/>
        <v>3.9380196975869572E-2</v>
      </c>
      <c r="N26" s="27">
        <f t="shared" si="0"/>
        <v>3.5597612303731392</v>
      </c>
      <c r="O26" s="152">
        <f t="shared" si="0"/>
        <v>3.6441816369552265</v>
      </c>
      <c r="P26" s="52">
        <f t="shared" si="7"/>
        <v>2.371518793501726E-2</v>
      </c>
    </row>
    <row r="27" spans="1:16" ht="20.100000000000001" customHeight="1" x14ac:dyDescent="0.25">
      <c r="A27" s="8" t="s">
        <v>184</v>
      </c>
      <c r="B27" s="19">
        <v>12789.580000000002</v>
      </c>
      <c r="C27" s="140">
        <v>10855.769999999999</v>
      </c>
      <c r="D27" s="247">
        <f t="shared" si="1"/>
        <v>9.7566243418439318E-3</v>
      </c>
      <c r="E27" s="215">
        <f t="shared" si="2"/>
        <v>8.0302203061722432E-3</v>
      </c>
      <c r="F27" s="52">
        <f t="shared" si="3"/>
        <v>-0.15120199412334126</v>
      </c>
      <c r="H27" s="19">
        <v>3832.4430000000007</v>
      </c>
      <c r="I27" s="140">
        <v>3376.1209999999992</v>
      </c>
      <c r="J27" s="247">
        <f t="shared" si="4"/>
        <v>9.7003636248990527E-3</v>
      </c>
      <c r="K27" s="215">
        <f t="shared" si="5"/>
        <v>8.538367853426326E-3</v>
      </c>
      <c r="L27" s="52">
        <f t="shared" si="6"/>
        <v>-0.1190681766173695</v>
      </c>
      <c r="N27" s="27">
        <f t="shared" si="0"/>
        <v>2.9965354608986376</v>
      </c>
      <c r="O27" s="152">
        <f t="shared" si="0"/>
        <v>3.1099783801609648</v>
      </c>
      <c r="P27" s="52">
        <f t="shared" si="7"/>
        <v>3.7858026625290309E-2</v>
      </c>
    </row>
    <row r="28" spans="1:16" ht="20.100000000000001" customHeight="1" x14ac:dyDescent="0.25">
      <c r="A28" s="8" t="s">
        <v>187</v>
      </c>
      <c r="B28" s="19">
        <v>9399.2900000000009</v>
      </c>
      <c r="C28" s="140">
        <v>13019.609999999997</v>
      </c>
      <c r="D28" s="247">
        <f t="shared" si="1"/>
        <v>7.1703168993860816E-3</v>
      </c>
      <c r="E28" s="215">
        <f t="shared" si="2"/>
        <v>9.6308540619820769E-3</v>
      </c>
      <c r="F28" s="52">
        <f t="shared" si="3"/>
        <v>0.38516951812317696</v>
      </c>
      <c r="H28" s="19">
        <v>2114.627</v>
      </c>
      <c r="I28" s="140">
        <v>3127.1219999999994</v>
      </c>
      <c r="J28" s="247">
        <f t="shared" si="4"/>
        <v>5.35236944972943E-3</v>
      </c>
      <c r="K28" s="215">
        <f t="shared" si="5"/>
        <v>7.9086377409287867E-3</v>
      </c>
      <c r="L28" s="52">
        <f t="shared" si="6"/>
        <v>0.47880548200699197</v>
      </c>
      <c r="N28" s="27">
        <f t="shared" si="0"/>
        <v>2.249773121161279</v>
      </c>
      <c r="O28" s="152">
        <f t="shared" si="0"/>
        <v>2.4018553551143236</v>
      </c>
      <c r="P28" s="52">
        <f t="shared" si="7"/>
        <v>6.7598920318926795E-2</v>
      </c>
    </row>
    <row r="29" spans="1:16" ht="20.100000000000001" customHeight="1" x14ac:dyDescent="0.25">
      <c r="A29" s="8" t="s">
        <v>186</v>
      </c>
      <c r="B29" s="19">
        <v>8751.340000000002</v>
      </c>
      <c r="C29" s="140">
        <v>7209.3399999999983</v>
      </c>
      <c r="D29" s="247">
        <f t="shared" si="1"/>
        <v>6.676023518188438E-3</v>
      </c>
      <c r="E29" s="215">
        <f t="shared" si="2"/>
        <v>5.3328864246478865E-3</v>
      </c>
      <c r="F29" s="52">
        <f>(C29-B29)/B29</f>
        <v>-0.1762015874140421</v>
      </c>
      <c r="H29" s="19">
        <v>3729.918000000001</v>
      </c>
      <c r="I29" s="140">
        <v>3125.4700000000003</v>
      </c>
      <c r="J29" s="247">
        <f t="shared" si="4"/>
        <v>9.4408608010755103E-3</v>
      </c>
      <c r="K29" s="215">
        <f t="shared" si="5"/>
        <v>7.9044597556925198E-3</v>
      </c>
      <c r="L29" s="52">
        <f>(I29-H29)/H29</f>
        <v>-0.16205396472523004</v>
      </c>
      <c r="N29" s="27">
        <f t="shared" si="0"/>
        <v>4.262110716758805</v>
      </c>
      <c r="O29" s="152">
        <f t="shared" si="0"/>
        <v>4.3353066993649918</v>
      </c>
      <c r="P29" s="52">
        <f>(O29-N29)/N29</f>
        <v>1.7173646456056846E-2</v>
      </c>
    </row>
    <row r="30" spans="1:16" ht="20.100000000000001" customHeight="1" x14ac:dyDescent="0.25">
      <c r="A30" s="8" t="s">
        <v>176</v>
      </c>
      <c r="B30" s="19">
        <v>7403.04</v>
      </c>
      <c r="C30" s="140">
        <v>8322.1000000000022</v>
      </c>
      <c r="D30" s="247">
        <f t="shared" si="1"/>
        <v>5.6474630337856515E-3</v>
      </c>
      <c r="E30" s="215">
        <f t="shared" si="2"/>
        <v>6.1560162392898937E-3</v>
      </c>
      <c r="F30" s="52">
        <f t="shared" si="3"/>
        <v>0.12414629665650898</v>
      </c>
      <c r="H30" s="19">
        <v>2327.38</v>
      </c>
      <c r="I30" s="140">
        <v>2469.4499999999985</v>
      </c>
      <c r="J30" s="247">
        <f t="shared" si="4"/>
        <v>5.8908722956395061E-3</v>
      </c>
      <c r="K30" s="215">
        <f t="shared" si="5"/>
        <v>6.2453545046648601E-3</v>
      </c>
      <c r="L30" s="52">
        <f t="shared" si="6"/>
        <v>6.1042889429314656E-2</v>
      </c>
      <c r="N30" s="27">
        <f t="shared" si="0"/>
        <v>3.1438165942639786</v>
      </c>
      <c r="O30" s="152">
        <f t="shared" si="0"/>
        <v>2.9673399742853341</v>
      </c>
      <c r="P30" s="52">
        <f t="shared" si="7"/>
        <v>-5.6134515067015445E-2</v>
      </c>
    </row>
    <row r="31" spans="1:16" ht="20.100000000000001" customHeight="1" x14ac:dyDescent="0.25">
      <c r="A31" s="8" t="s">
        <v>205</v>
      </c>
      <c r="B31" s="19">
        <v>13583.959999999995</v>
      </c>
      <c r="C31" s="140">
        <v>10805.26</v>
      </c>
      <c r="D31" s="247">
        <f t="shared" si="1"/>
        <v>1.0362622916048395E-2</v>
      </c>
      <c r="E31" s="215">
        <f t="shared" si="2"/>
        <v>7.9928570949339105E-3</v>
      </c>
      <c r="F31" s="52">
        <f t="shared" si="3"/>
        <v>-0.20455743391470502</v>
      </c>
      <c r="H31" s="19">
        <v>3085.7009999999996</v>
      </c>
      <c r="I31" s="140">
        <v>2463.9790000000003</v>
      </c>
      <c r="J31" s="247">
        <f t="shared" si="4"/>
        <v>7.8102718651561478E-3</v>
      </c>
      <c r="K31" s="215">
        <f t="shared" si="5"/>
        <v>6.2315180898781623E-3</v>
      </c>
      <c r="L31" s="52">
        <f t="shared" si="6"/>
        <v>-0.20148484898569219</v>
      </c>
      <c r="N31" s="27">
        <f t="shared" si="0"/>
        <v>2.2715769186599495</v>
      </c>
      <c r="O31" s="152">
        <f t="shared" si="0"/>
        <v>2.280351421437337</v>
      </c>
      <c r="P31" s="52">
        <f t="shared" si="7"/>
        <v>3.8627363684271905E-3</v>
      </c>
    </row>
    <row r="32" spans="1:16" ht="20.100000000000001" customHeight="1" thickBot="1" x14ac:dyDescent="0.3">
      <c r="A32" s="8" t="s">
        <v>17</v>
      </c>
      <c r="B32" s="19">
        <f>B33-SUM(B7:B31)</f>
        <v>89102.859999998705</v>
      </c>
      <c r="C32" s="140">
        <f>C33-SUM(C7:C31)</f>
        <v>92440.459999999963</v>
      </c>
      <c r="D32" s="247">
        <f t="shared" si="1"/>
        <v>6.7972766330395465E-2</v>
      </c>
      <c r="E32" s="215">
        <f t="shared" si="2"/>
        <v>6.8379972954834403E-2</v>
      </c>
      <c r="F32" s="52">
        <f t="shared" si="3"/>
        <v>3.7457832442205623E-2</v>
      </c>
      <c r="H32" s="19">
        <f>H33-SUM(H7:H31)</f>
        <v>27266.892000000109</v>
      </c>
      <c r="I32" s="140">
        <f>I33-SUM(I7:I31)</f>
        <v>28000.947999999975</v>
      </c>
      <c r="J32" s="247">
        <f t="shared" si="4"/>
        <v>6.9015708079898902E-2</v>
      </c>
      <c r="K32" s="215">
        <f t="shared" si="5"/>
        <v>7.0815706625639893E-2</v>
      </c>
      <c r="L32" s="52">
        <f t="shared" si="6"/>
        <v>2.692114671521283E-2</v>
      </c>
      <c r="N32" s="27">
        <f t="shared" si="0"/>
        <v>3.0601590117309936</v>
      </c>
      <c r="O32" s="152">
        <f t="shared" si="0"/>
        <v>3.0290792581516781</v>
      </c>
      <c r="P32" s="52">
        <f t="shared" si="7"/>
        <v>-1.0156254449580076E-2</v>
      </c>
    </row>
    <row r="33" spans="1:16" ht="26.25" customHeight="1" thickBot="1" x14ac:dyDescent="0.3">
      <c r="A33" s="12" t="s">
        <v>18</v>
      </c>
      <c r="B33" s="17">
        <v>1310861.1699999985</v>
      </c>
      <c r="C33" s="145">
        <v>1351864.5300000005</v>
      </c>
      <c r="D33" s="243">
        <f>SUM(D7:D32)</f>
        <v>0.99999999999999967</v>
      </c>
      <c r="E33" s="244">
        <f>SUM(E7:E32)</f>
        <v>0.99999999999999944</v>
      </c>
      <c r="F33" s="57">
        <f t="shared" si="3"/>
        <v>3.1279712099491062E-2</v>
      </c>
      <c r="G33" s="1"/>
      <c r="H33" s="17">
        <v>395082.40600000013</v>
      </c>
      <c r="I33" s="145">
        <v>395405.89699999982</v>
      </c>
      <c r="J33" s="243">
        <f>SUM(J7:J32)</f>
        <v>1.0000000000000002</v>
      </c>
      <c r="K33" s="244">
        <f>SUM(K7:K32)</f>
        <v>1.0000000000000004</v>
      </c>
      <c r="L33" s="57">
        <f t="shared" si="6"/>
        <v>8.1879373793144518E-4</v>
      </c>
      <c r="N33" s="29">
        <f t="shared" si="0"/>
        <v>3.0139149365451159</v>
      </c>
      <c r="O33" s="146">
        <f t="shared" si="0"/>
        <v>2.9248929032852105</v>
      </c>
      <c r="P33" s="57">
        <f t="shared" si="7"/>
        <v>-2.9537009216972918E-2</v>
      </c>
    </row>
    <row r="35" spans="1:16" ht="15.75" thickBot="1" x14ac:dyDescent="0.3"/>
    <row r="36" spans="1:16" x14ac:dyDescent="0.25">
      <c r="A36" s="376" t="s">
        <v>2</v>
      </c>
      <c r="B36" s="364" t="s">
        <v>1</v>
      </c>
      <c r="C36" s="362"/>
      <c r="D36" s="364" t="s">
        <v>104</v>
      </c>
      <c r="E36" s="362"/>
      <c r="F36" s="130" t="s">
        <v>0</v>
      </c>
      <c r="H36" s="374" t="s">
        <v>19</v>
      </c>
      <c r="I36" s="375"/>
      <c r="J36" s="364" t="s">
        <v>104</v>
      </c>
      <c r="K36" s="365"/>
      <c r="L36" s="130" t="s">
        <v>0</v>
      </c>
      <c r="N36" s="372" t="s">
        <v>22</v>
      </c>
      <c r="O36" s="362"/>
      <c r="P36" s="130" t="s">
        <v>0</v>
      </c>
    </row>
    <row r="37" spans="1:16" x14ac:dyDescent="0.25">
      <c r="A37" s="377"/>
      <c r="B37" s="367" t="str">
        <f>B5</f>
        <v>jan-out</v>
      </c>
      <c r="C37" s="369"/>
      <c r="D37" s="367" t="str">
        <f>B5</f>
        <v>jan-out</v>
      </c>
      <c r="E37" s="369"/>
      <c r="F37" s="131" t="str">
        <f>F5</f>
        <v>2025/2024</v>
      </c>
      <c r="H37" s="370" t="str">
        <f>B5</f>
        <v>jan-out</v>
      </c>
      <c r="I37" s="369"/>
      <c r="J37" s="367" t="str">
        <f>B5</f>
        <v>jan-out</v>
      </c>
      <c r="K37" s="368"/>
      <c r="L37" s="131" t="str">
        <f>F37</f>
        <v>2025/2024</v>
      </c>
      <c r="N37" s="370" t="str">
        <f>B5</f>
        <v>jan-out</v>
      </c>
      <c r="O37" s="368"/>
      <c r="P37" s="131" t="str">
        <f>P5</f>
        <v>2025/2024</v>
      </c>
    </row>
    <row r="38" spans="1:16" ht="19.5" customHeight="1" thickBot="1" x14ac:dyDescent="0.3">
      <c r="A38" s="378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171</v>
      </c>
      <c r="B39" s="39">
        <v>105514.65</v>
      </c>
      <c r="C39" s="147">
        <v>105138.83000000003</v>
      </c>
      <c r="D39" s="247">
        <f t="shared" ref="D39:D61" si="8">B39/$B$62</f>
        <v>0.21911252312120846</v>
      </c>
      <c r="E39" s="246">
        <f t="shared" ref="E39:E61" si="9">C39/$C$62</f>
        <v>0.21420342180429705</v>
      </c>
      <c r="F39" s="52">
        <f>(C39-B39)/B39</f>
        <v>-3.5617802835906042E-3</v>
      </c>
      <c r="H39" s="39">
        <v>25491.940999999999</v>
      </c>
      <c r="I39" s="147">
        <v>25294.766</v>
      </c>
      <c r="J39" s="247">
        <f t="shared" ref="J39:J61" si="10">H39/$H$62</f>
        <v>0.20988162902310348</v>
      </c>
      <c r="K39" s="246">
        <f t="shared" ref="K39:K61" si="11">I39/$I$62</f>
        <v>0.20295178958598242</v>
      </c>
      <c r="L39" s="52">
        <f>(I39-H39)/H39</f>
        <v>-7.7347974404930282E-3</v>
      </c>
      <c r="N39" s="27">
        <f t="shared" ref="N39:O62" si="12">(H39/B39)*10</f>
        <v>2.4159622384190254</v>
      </c>
      <c r="O39" s="151">
        <f t="shared" si="12"/>
        <v>2.4058443488480892</v>
      </c>
      <c r="P39" s="61">
        <f t="shared" si="7"/>
        <v>-4.1879336564288336E-3</v>
      </c>
    </row>
    <row r="40" spans="1:16" ht="20.100000000000001" customHeight="1" x14ac:dyDescent="0.25">
      <c r="A40" s="38" t="s">
        <v>169</v>
      </c>
      <c r="B40" s="19">
        <v>76977.91</v>
      </c>
      <c r="C40" s="140">
        <v>81075.87999999999</v>
      </c>
      <c r="D40" s="247">
        <f t="shared" si="8"/>
        <v>0.15985291222306389</v>
      </c>
      <c r="E40" s="215">
        <f t="shared" si="9"/>
        <v>0.16517903919793062</v>
      </c>
      <c r="F40" s="52">
        <f t="shared" ref="F40:F62" si="13">(C40-B40)/B40</f>
        <v>5.3235662023039941E-2</v>
      </c>
      <c r="H40" s="19">
        <v>19431.672000000006</v>
      </c>
      <c r="I40" s="140">
        <v>20577.496999999992</v>
      </c>
      <c r="J40" s="247">
        <f t="shared" si="10"/>
        <v>0.1599858941303304</v>
      </c>
      <c r="K40" s="215">
        <f t="shared" si="11"/>
        <v>0.16510292450818415</v>
      </c>
      <c r="L40" s="52">
        <f t="shared" ref="L40:L62" si="14">(I40-H40)/H40</f>
        <v>5.8966876344968451E-2</v>
      </c>
      <c r="N40" s="27">
        <f t="shared" si="12"/>
        <v>2.5243179504353916</v>
      </c>
      <c r="O40" s="152">
        <f t="shared" si="12"/>
        <v>2.5380541043772813</v>
      </c>
      <c r="P40" s="52">
        <f t="shared" si="7"/>
        <v>5.4415308259882448E-3</v>
      </c>
    </row>
    <row r="41" spans="1:16" ht="20.100000000000001" customHeight="1" x14ac:dyDescent="0.25">
      <c r="A41" s="38" t="s">
        <v>175</v>
      </c>
      <c r="B41" s="19">
        <v>61811.740000000013</v>
      </c>
      <c r="C41" s="140">
        <v>54598.64</v>
      </c>
      <c r="D41" s="247">
        <f t="shared" si="8"/>
        <v>0.1283587284790513</v>
      </c>
      <c r="E41" s="215">
        <f t="shared" si="9"/>
        <v>0.11123592980691303</v>
      </c>
      <c r="F41" s="52">
        <f t="shared" si="13"/>
        <v>-0.11669466027003951</v>
      </c>
      <c r="H41" s="19">
        <v>15204.757999999994</v>
      </c>
      <c r="I41" s="140">
        <v>13529.508999999998</v>
      </c>
      <c r="J41" s="247">
        <f t="shared" si="10"/>
        <v>0.12518463689924841</v>
      </c>
      <c r="K41" s="215">
        <f t="shared" si="11"/>
        <v>0.10855360606101891</v>
      </c>
      <c r="L41" s="52">
        <f t="shared" si="14"/>
        <v>-0.1101792609918551</v>
      </c>
      <c r="N41" s="27">
        <f t="shared" si="12"/>
        <v>2.4598495366737758</v>
      </c>
      <c r="O41" s="152">
        <f t="shared" si="12"/>
        <v>2.4779937742038993</v>
      </c>
      <c r="P41" s="52">
        <f t="shared" si="7"/>
        <v>7.3761574680125605E-3</v>
      </c>
    </row>
    <row r="42" spans="1:16" ht="20.100000000000001" customHeight="1" x14ac:dyDescent="0.25">
      <c r="A42" s="38" t="s">
        <v>162</v>
      </c>
      <c r="B42" s="19">
        <v>45061.049999999981</v>
      </c>
      <c r="C42" s="140">
        <v>51170.97</v>
      </c>
      <c r="D42" s="247">
        <f t="shared" si="8"/>
        <v>9.3574118475405338E-2</v>
      </c>
      <c r="E42" s="215">
        <f t="shared" si="9"/>
        <v>0.10425260458999808</v>
      </c>
      <c r="F42" s="52">
        <f t="shared" si="13"/>
        <v>0.13559204678985559</v>
      </c>
      <c r="H42" s="19">
        <v>11334.079</v>
      </c>
      <c r="I42" s="140">
        <v>12603.147000000004</v>
      </c>
      <c r="J42" s="247">
        <f t="shared" si="10"/>
        <v>9.331635296019819E-2</v>
      </c>
      <c r="K42" s="215">
        <f t="shared" si="11"/>
        <v>0.10112096858556456</v>
      </c>
      <c r="L42" s="52">
        <f t="shared" si="14"/>
        <v>0.11196922131917422</v>
      </c>
      <c r="N42" s="27">
        <f t="shared" si="12"/>
        <v>2.5152718367636808</v>
      </c>
      <c r="O42" s="152">
        <f t="shared" si="12"/>
        <v>2.462948621063858</v>
      </c>
      <c r="P42" s="52">
        <f t="shared" si="7"/>
        <v>-2.0802211091086435E-2</v>
      </c>
    </row>
    <row r="43" spans="1:16" ht="20.100000000000001" customHeight="1" x14ac:dyDescent="0.25">
      <c r="A43" s="38" t="s">
        <v>173</v>
      </c>
      <c r="B43" s="19">
        <v>35821.37000000001</v>
      </c>
      <c r="C43" s="140">
        <v>44894.899999999987</v>
      </c>
      <c r="D43" s="247">
        <f t="shared" si="8"/>
        <v>7.4386928851665299E-2</v>
      </c>
      <c r="E43" s="215">
        <f t="shared" si="9"/>
        <v>9.1466123425205798E-2</v>
      </c>
      <c r="F43" s="52">
        <f t="shared" si="13"/>
        <v>0.25329935733892855</v>
      </c>
      <c r="H43" s="19">
        <v>8446.6580000000031</v>
      </c>
      <c r="I43" s="140">
        <v>11306.616999999997</v>
      </c>
      <c r="J43" s="247">
        <f t="shared" si="10"/>
        <v>6.9543482029910161E-2</v>
      </c>
      <c r="K43" s="215">
        <f t="shared" si="11"/>
        <v>9.0718299363326427E-2</v>
      </c>
      <c r="L43" s="52">
        <f t="shared" si="14"/>
        <v>0.33859059997456892</v>
      </c>
      <c r="N43" s="27">
        <f t="shared" si="12"/>
        <v>2.3579941247361562</v>
      </c>
      <c r="O43" s="152">
        <f t="shared" si="12"/>
        <v>2.5184635671312332</v>
      </c>
      <c r="P43" s="52">
        <f t="shared" si="7"/>
        <v>6.805336820465252E-2</v>
      </c>
    </row>
    <row r="44" spans="1:16" ht="20.100000000000001" customHeight="1" x14ac:dyDescent="0.25">
      <c r="A44" s="38" t="s">
        <v>168</v>
      </c>
      <c r="B44" s="19">
        <v>42775.9</v>
      </c>
      <c r="C44" s="140">
        <v>33312.509999999995</v>
      </c>
      <c r="D44" s="247">
        <f t="shared" si="8"/>
        <v>8.8828758639492258E-2</v>
      </c>
      <c r="E44" s="215">
        <f t="shared" si="9"/>
        <v>6.7868870434356757E-2</v>
      </c>
      <c r="F44" s="52">
        <f t="shared" si="13"/>
        <v>-0.22123181511084528</v>
      </c>
      <c r="H44" s="19">
        <v>11030.490000000003</v>
      </c>
      <c r="I44" s="140">
        <v>9230.2549999999992</v>
      </c>
      <c r="J44" s="247">
        <f t="shared" si="10"/>
        <v>9.0816827566133684E-2</v>
      </c>
      <c r="K44" s="215">
        <f t="shared" si="11"/>
        <v>7.4058671686662844E-2</v>
      </c>
      <c r="L44" s="52">
        <f t="shared" si="14"/>
        <v>-0.16320535171148368</v>
      </c>
      <c r="N44" s="27">
        <f t="shared" si="12"/>
        <v>2.5786692974314986</v>
      </c>
      <c r="O44" s="152">
        <f t="shared" si="12"/>
        <v>2.7708074233973967</v>
      </c>
      <c r="P44" s="52">
        <f t="shared" si="7"/>
        <v>7.4510572626462254E-2</v>
      </c>
    </row>
    <row r="45" spans="1:16" ht="20.100000000000001" customHeight="1" x14ac:dyDescent="0.25">
      <c r="A45" s="38" t="s">
        <v>180</v>
      </c>
      <c r="B45" s="19">
        <v>37955.69999999999</v>
      </c>
      <c r="C45" s="140">
        <v>34327.78</v>
      </c>
      <c r="D45" s="247">
        <f t="shared" si="8"/>
        <v>7.8819094730747344E-2</v>
      </c>
      <c r="E45" s="215">
        <f t="shared" si="9"/>
        <v>6.9937319437025414E-2</v>
      </c>
      <c r="F45" s="52">
        <f t="shared" si="13"/>
        <v>-9.5583008612671924E-2</v>
      </c>
      <c r="H45" s="19">
        <v>8345.8130000000001</v>
      </c>
      <c r="I45" s="140">
        <v>7436.3319999999967</v>
      </c>
      <c r="J45" s="247">
        <f t="shared" si="10"/>
        <v>6.8713199515179887E-2</v>
      </c>
      <c r="K45" s="215">
        <f t="shared" si="11"/>
        <v>5.9665184779946458E-2</v>
      </c>
      <c r="L45" s="52">
        <f t="shared" si="14"/>
        <v>-0.10897452411167173</v>
      </c>
      <c r="N45" s="27">
        <f t="shared" si="12"/>
        <v>2.198829951759552</v>
      </c>
      <c r="O45" s="152">
        <f t="shared" si="12"/>
        <v>2.1662723310391749</v>
      </c>
      <c r="P45" s="52">
        <f t="shared" si="7"/>
        <v>-1.4806793355858975E-2</v>
      </c>
    </row>
    <row r="46" spans="1:16" ht="20.100000000000001" customHeight="1" x14ac:dyDescent="0.25">
      <c r="A46" s="38" t="s">
        <v>170</v>
      </c>
      <c r="B46" s="19">
        <v>15124.04</v>
      </c>
      <c r="C46" s="140">
        <v>21851.540000000008</v>
      </c>
      <c r="D46" s="247">
        <f t="shared" si="8"/>
        <v>3.1406696266215943E-2</v>
      </c>
      <c r="E46" s="215">
        <f t="shared" si="9"/>
        <v>4.451899112529091E-2</v>
      </c>
      <c r="F46" s="52">
        <f t="shared" si="13"/>
        <v>0.44482162173599166</v>
      </c>
      <c r="H46" s="19">
        <v>4730.2989999999991</v>
      </c>
      <c r="I46" s="140">
        <v>6171.5609999999988</v>
      </c>
      <c r="J46" s="247">
        <f t="shared" si="10"/>
        <v>3.8945753871247275E-2</v>
      </c>
      <c r="K46" s="215">
        <f t="shared" si="11"/>
        <v>4.9517332933186851E-2</v>
      </c>
      <c r="L46" s="52">
        <f t="shared" si="14"/>
        <v>0.30468729355163382</v>
      </c>
      <c r="N46" s="27">
        <f t="shared" si="12"/>
        <v>3.1276689297304152</v>
      </c>
      <c r="O46" s="152">
        <f t="shared" si="12"/>
        <v>2.8243139842775369</v>
      </c>
      <c r="P46" s="52">
        <f t="shared" si="7"/>
        <v>-9.6990746868795205E-2</v>
      </c>
    </row>
    <row r="47" spans="1:16" ht="20.100000000000001" customHeight="1" x14ac:dyDescent="0.25">
      <c r="A47" s="38" t="s">
        <v>179</v>
      </c>
      <c r="B47" s="19">
        <v>13131.959999999997</v>
      </c>
      <c r="C47" s="140">
        <v>12714.440000000004</v>
      </c>
      <c r="D47" s="247">
        <f t="shared" si="8"/>
        <v>2.7269927816912481E-2</v>
      </c>
      <c r="E47" s="215">
        <f t="shared" si="9"/>
        <v>2.5903622423089804E-2</v>
      </c>
      <c r="F47" s="52">
        <f t="shared" si="13"/>
        <v>-3.1794187615557253E-2</v>
      </c>
      <c r="H47" s="19">
        <v>4610.9259999999995</v>
      </c>
      <c r="I47" s="140">
        <v>4506.4149999999991</v>
      </c>
      <c r="J47" s="247">
        <f t="shared" si="10"/>
        <v>3.7962925623630711E-2</v>
      </c>
      <c r="K47" s="215">
        <f t="shared" si="11"/>
        <v>3.6157084389201892E-2</v>
      </c>
      <c r="L47" s="52">
        <f t="shared" si="14"/>
        <v>-2.2665946059425034E-2</v>
      </c>
      <c r="N47" s="27">
        <f t="shared" si="12"/>
        <v>3.5112245239857569</v>
      </c>
      <c r="O47" s="152">
        <f t="shared" si="12"/>
        <v>3.5443283384875763</v>
      </c>
      <c r="P47" s="52">
        <f t="shared" si="7"/>
        <v>9.4279970636117916E-3</v>
      </c>
    </row>
    <row r="48" spans="1:16" ht="20.100000000000001" customHeight="1" x14ac:dyDescent="0.25">
      <c r="A48" s="38" t="s">
        <v>184</v>
      </c>
      <c r="B48" s="19">
        <v>12789.580000000002</v>
      </c>
      <c r="C48" s="140">
        <v>10855.769999999999</v>
      </c>
      <c r="D48" s="247">
        <f t="shared" si="8"/>
        <v>2.6558938910004878E-2</v>
      </c>
      <c r="E48" s="215">
        <f t="shared" si="9"/>
        <v>2.2116881843943222E-2</v>
      </c>
      <c r="F48" s="52">
        <f t="shared" si="13"/>
        <v>-0.15120199412334126</v>
      </c>
      <c r="H48" s="19">
        <v>3832.4430000000007</v>
      </c>
      <c r="I48" s="140">
        <v>3376.1209999999992</v>
      </c>
      <c r="J48" s="247">
        <f t="shared" si="10"/>
        <v>3.1553477233380929E-2</v>
      </c>
      <c r="K48" s="215">
        <f t="shared" si="11"/>
        <v>2.7088204682692713E-2</v>
      </c>
      <c r="L48" s="52">
        <f t="shared" si="14"/>
        <v>-0.1190681766173695</v>
      </c>
      <c r="N48" s="27">
        <f t="shared" si="12"/>
        <v>2.9965354608986376</v>
      </c>
      <c r="O48" s="152">
        <f t="shared" si="12"/>
        <v>3.1099783801609648</v>
      </c>
      <c r="P48" s="52">
        <f t="shared" si="7"/>
        <v>3.7858026625290309E-2</v>
      </c>
    </row>
    <row r="49" spans="1:16" ht="20.100000000000001" customHeight="1" x14ac:dyDescent="0.25">
      <c r="A49" s="38" t="s">
        <v>187</v>
      </c>
      <c r="B49" s="19">
        <v>9399.2900000000009</v>
      </c>
      <c r="C49" s="140">
        <v>13019.609999999997</v>
      </c>
      <c r="D49" s="247">
        <f t="shared" si="8"/>
        <v>1.9518636961293467E-2</v>
      </c>
      <c r="E49" s="215">
        <f t="shared" si="9"/>
        <v>2.6525357116466319E-2</v>
      </c>
      <c r="F49" s="52">
        <f t="shared" si="13"/>
        <v>0.38516951812317696</v>
      </c>
      <c r="H49" s="19">
        <v>2114.627</v>
      </c>
      <c r="I49" s="140">
        <v>3127.1219999999994</v>
      </c>
      <c r="J49" s="247">
        <f t="shared" si="10"/>
        <v>1.7410261522896129E-2</v>
      </c>
      <c r="K49" s="215">
        <f t="shared" si="11"/>
        <v>2.5090368740857155E-2</v>
      </c>
      <c r="L49" s="52">
        <f t="shared" si="14"/>
        <v>0.47880548200699197</v>
      </c>
      <c r="N49" s="27">
        <f t="shared" si="12"/>
        <v>2.249773121161279</v>
      </c>
      <c r="O49" s="152">
        <f t="shared" si="12"/>
        <v>2.4018553551143236</v>
      </c>
      <c r="P49" s="52">
        <f t="shared" si="7"/>
        <v>6.7598920318926795E-2</v>
      </c>
    </row>
    <row r="50" spans="1:16" ht="20.100000000000001" customHeight="1" x14ac:dyDescent="0.25">
      <c r="A50" s="38" t="s">
        <v>176</v>
      </c>
      <c r="B50" s="19">
        <v>7403.04</v>
      </c>
      <c r="C50" s="140">
        <v>8322.1000000000022</v>
      </c>
      <c r="D50" s="247">
        <f t="shared" si="8"/>
        <v>1.5373209058336746E-2</v>
      </c>
      <c r="E50" s="215">
        <f t="shared" si="9"/>
        <v>1.6954937548739515E-2</v>
      </c>
      <c r="F50" s="52">
        <f t="shared" si="13"/>
        <v>0.12414629665650898</v>
      </c>
      <c r="H50" s="19">
        <v>2327.38</v>
      </c>
      <c r="I50" s="140">
        <v>2469.4499999999985</v>
      </c>
      <c r="J50" s="247">
        <f t="shared" si="10"/>
        <v>1.9161911043015147E-2</v>
      </c>
      <c r="K50" s="215">
        <f t="shared" si="11"/>
        <v>1.9813557349892225E-2</v>
      </c>
      <c r="L50" s="52">
        <f t="shared" si="14"/>
        <v>6.1042889429314656E-2</v>
      </c>
      <c r="N50" s="27">
        <f t="shared" si="12"/>
        <v>3.1438165942639786</v>
      </c>
      <c r="O50" s="152">
        <f t="shared" si="12"/>
        <v>2.9673399742853341</v>
      </c>
      <c r="P50" s="52">
        <f t="shared" si="7"/>
        <v>-5.6134515067015445E-2</v>
      </c>
    </row>
    <row r="51" spans="1:16" ht="20.100000000000001" customHeight="1" x14ac:dyDescent="0.25">
      <c r="A51" s="38" t="s">
        <v>191</v>
      </c>
      <c r="B51" s="19">
        <v>4243.9499999999989</v>
      </c>
      <c r="C51" s="140">
        <v>4304.7899999999991</v>
      </c>
      <c r="D51" s="247">
        <f t="shared" si="8"/>
        <v>8.8130187845977086E-3</v>
      </c>
      <c r="E51" s="215">
        <f t="shared" si="9"/>
        <v>8.7703158590305731E-3</v>
      </c>
      <c r="F51" s="52">
        <f t="shared" si="13"/>
        <v>1.4335701410242855E-2</v>
      </c>
      <c r="H51" s="19">
        <v>1047.1260000000007</v>
      </c>
      <c r="I51" s="140">
        <v>1050.2729999999999</v>
      </c>
      <c r="J51" s="247">
        <f t="shared" si="10"/>
        <v>8.6212544847976223E-3</v>
      </c>
      <c r="K51" s="215">
        <f t="shared" si="11"/>
        <v>8.426833634430083E-3</v>
      </c>
      <c r="L51" s="52">
        <f t="shared" si="14"/>
        <v>3.0053689813826132E-3</v>
      </c>
      <c r="N51" s="27">
        <f t="shared" si="12"/>
        <v>2.4673382108648805</v>
      </c>
      <c r="O51" s="152">
        <f t="shared" si="12"/>
        <v>2.4397775501243966</v>
      </c>
      <c r="P51" s="52">
        <f t="shared" si="7"/>
        <v>-1.1170199780119737E-2</v>
      </c>
    </row>
    <row r="52" spans="1:16" ht="20.100000000000001" customHeight="1" x14ac:dyDescent="0.25">
      <c r="A52" s="38" t="s">
        <v>190</v>
      </c>
      <c r="B52" s="19">
        <v>3796.28</v>
      </c>
      <c r="C52" s="140">
        <v>6276.2699999999995</v>
      </c>
      <c r="D52" s="247">
        <f t="shared" si="8"/>
        <v>7.8833838644641416E-3</v>
      </c>
      <c r="E52" s="215">
        <f t="shared" si="9"/>
        <v>1.2786888632559969E-2</v>
      </c>
      <c r="F52" s="52">
        <f t="shared" si="13"/>
        <v>0.65326846281096207</v>
      </c>
      <c r="H52" s="19">
        <v>647.12800000000004</v>
      </c>
      <c r="I52" s="140">
        <v>1049.9550000000002</v>
      </c>
      <c r="J52" s="247">
        <f t="shared" si="10"/>
        <v>5.3279692914110751E-3</v>
      </c>
      <c r="K52" s="215">
        <f t="shared" si="11"/>
        <v>8.4242821710527067E-3</v>
      </c>
      <c r="L52" s="52">
        <f t="shared" si="14"/>
        <v>0.62248426895451914</v>
      </c>
      <c r="N52" s="27">
        <f t="shared" si="12"/>
        <v>1.7046371711254173</v>
      </c>
      <c r="O52" s="152">
        <f t="shared" si="12"/>
        <v>1.672896481508922</v>
      </c>
      <c r="P52" s="52">
        <f t="shared" si="7"/>
        <v>-1.8620202676643407E-2</v>
      </c>
    </row>
    <row r="53" spans="1:16" ht="20.100000000000001" customHeight="1" x14ac:dyDescent="0.25">
      <c r="A53" s="38" t="s">
        <v>193</v>
      </c>
      <c r="B53" s="19">
        <v>3750.8799999999992</v>
      </c>
      <c r="C53" s="140">
        <v>2772.2000000000003</v>
      </c>
      <c r="D53" s="247">
        <f t="shared" si="8"/>
        <v>7.789105879845863E-3</v>
      </c>
      <c r="E53" s="215">
        <f t="shared" si="9"/>
        <v>5.6479107283757312E-3</v>
      </c>
      <c r="F53" s="52">
        <f t="shared" si="13"/>
        <v>-0.26092010408224181</v>
      </c>
      <c r="H53" s="19">
        <v>930.61299999999994</v>
      </c>
      <c r="I53" s="140">
        <v>740.30499999999995</v>
      </c>
      <c r="J53" s="247">
        <f t="shared" si="10"/>
        <v>7.6619733440492976E-3</v>
      </c>
      <c r="K53" s="215">
        <f t="shared" si="11"/>
        <v>5.9398147660053744E-3</v>
      </c>
      <c r="L53" s="52">
        <f t="shared" si="14"/>
        <v>-0.20449746564898622</v>
      </c>
      <c r="N53" s="27">
        <f t="shared" ref="N53:N54" si="15">(H53/B53)*10</f>
        <v>2.4810524463592549</v>
      </c>
      <c r="O53" s="152">
        <f t="shared" ref="O53:O54" si="16">(I53/C53)*10</f>
        <v>2.6704602842507752</v>
      </c>
      <c r="P53" s="52">
        <f t="shared" ref="P53:P54" si="17">(O53-N53)/N53</f>
        <v>7.6341730772141098E-2</v>
      </c>
    </row>
    <row r="54" spans="1:16" ht="20.100000000000001" customHeight="1" x14ac:dyDescent="0.25">
      <c r="A54" s="38" t="s">
        <v>189</v>
      </c>
      <c r="B54" s="19">
        <v>1106.3899999999999</v>
      </c>
      <c r="C54" s="140">
        <v>1148.2599999999998</v>
      </c>
      <c r="D54" s="247">
        <f t="shared" si="8"/>
        <v>2.2975378722866809E-3</v>
      </c>
      <c r="E54" s="215">
        <f t="shared" si="9"/>
        <v>2.3393946948144849E-3</v>
      </c>
      <c r="F54" s="52">
        <f t="shared" si="13"/>
        <v>3.7843798298972241E-2</v>
      </c>
      <c r="H54" s="19">
        <v>386.92699999999996</v>
      </c>
      <c r="I54" s="140">
        <v>519.64599999999996</v>
      </c>
      <c r="J54" s="247">
        <f t="shared" si="10"/>
        <v>3.1856683283953292E-3</v>
      </c>
      <c r="K54" s="215">
        <f t="shared" si="11"/>
        <v>4.1693639566065723E-3</v>
      </c>
      <c r="L54" s="52">
        <f t="shared" si="14"/>
        <v>0.34300785419471891</v>
      </c>
      <c r="N54" s="27">
        <f t="shared" si="15"/>
        <v>3.4972026139064889</v>
      </c>
      <c r="O54" s="152">
        <f t="shared" si="16"/>
        <v>4.5255081601727838</v>
      </c>
      <c r="P54" s="52">
        <f t="shared" si="17"/>
        <v>0.29403659432750001</v>
      </c>
    </row>
    <row r="55" spans="1:16" ht="20.100000000000001" customHeight="1" x14ac:dyDescent="0.25">
      <c r="A55" s="38" t="s">
        <v>188</v>
      </c>
      <c r="B55" s="19">
        <v>681.05999999999983</v>
      </c>
      <c r="C55" s="140">
        <v>1046.9000000000003</v>
      </c>
      <c r="D55" s="247">
        <f t="shared" si="8"/>
        <v>1.414294365729595E-3</v>
      </c>
      <c r="E55" s="215">
        <f t="shared" si="9"/>
        <v>2.1328900301336678E-3</v>
      </c>
      <c r="F55" s="52">
        <f t="shared" si="13"/>
        <v>0.5371626582092629</v>
      </c>
      <c r="H55" s="19">
        <v>238.57599999999996</v>
      </c>
      <c r="I55" s="140">
        <v>368.40599999999995</v>
      </c>
      <c r="J55" s="247">
        <f t="shared" si="10"/>
        <v>1.9642568420276795E-3</v>
      </c>
      <c r="K55" s="215">
        <f t="shared" si="11"/>
        <v>2.9558943931014595E-3</v>
      </c>
      <c r="L55" s="52">
        <f t="shared" si="14"/>
        <v>0.54418717725169341</v>
      </c>
      <c r="N55" s="27">
        <f t="shared" ref="N55" si="18">(H55/B55)*10</f>
        <v>3.5030100138020148</v>
      </c>
      <c r="O55" s="152">
        <f t="shared" ref="O55" si="19">(I55/C55)*10</f>
        <v>3.519018053300218</v>
      </c>
      <c r="P55" s="52">
        <f t="shared" ref="P55" si="20">(O55-N55)/N55</f>
        <v>4.5697955287397948E-3</v>
      </c>
    </row>
    <row r="56" spans="1:16" ht="20.100000000000001" customHeight="1" x14ac:dyDescent="0.25">
      <c r="A56" s="38" t="s">
        <v>192</v>
      </c>
      <c r="B56" s="19">
        <v>1396.4900000000005</v>
      </c>
      <c r="C56" s="140">
        <v>1142.8299999999995</v>
      </c>
      <c r="D56" s="247">
        <f t="shared" si="8"/>
        <v>2.8999617343519269E-3</v>
      </c>
      <c r="E56" s="215">
        <f t="shared" si="9"/>
        <v>2.3283319449208693E-3</v>
      </c>
      <c r="F56" s="52">
        <f t="shared" si="13"/>
        <v>-0.18164111450851844</v>
      </c>
      <c r="H56" s="19">
        <v>367.49900000000002</v>
      </c>
      <c r="I56" s="140">
        <v>364.18300000000011</v>
      </c>
      <c r="J56" s="247">
        <f t="shared" si="10"/>
        <v>3.0257126667742372E-3</v>
      </c>
      <c r="K56" s="215">
        <f t="shared" si="11"/>
        <v>2.9220112803886723E-3</v>
      </c>
      <c r="L56" s="52">
        <f t="shared" si="14"/>
        <v>-9.0231538044999223E-3</v>
      </c>
      <c r="N56" s="27">
        <f t="shared" ref="N56" si="21">(H56/B56)*10</f>
        <v>2.6315906307957802</v>
      </c>
      <c r="O56" s="152">
        <f t="shared" ref="O56" si="22">(I56/C56)*10</f>
        <v>3.186676933577175</v>
      </c>
      <c r="P56" s="52">
        <f t="shared" si="7"/>
        <v>0.210931858582252</v>
      </c>
    </row>
    <row r="57" spans="1:16" ht="20.100000000000001" customHeight="1" x14ac:dyDescent="0.25">
      <c r="A57" s="38" t="s">
        <v>194</v>
      </c>
      <c r="B57" s="19">
        <v>1100.6100000000006</v>
      </c>
      <c r="C57" s="140">
        <v>1227.3800000000003</v>
      </c>
      <c r="D57" s="247">
        <f t="shared" si="8"/>
        <v>2.2855350804123729E-3</v>
      </c>
      <c r="E57" s="215">
        <f t="shared" si="9"/>
        <v>2.5005889437247695E-3</v>
      </c>
      <c r="F57" s="52">
        <f t="shared" si="13"/>
        <v>0.11518158112319503</v>
      </c>
      <c r="H57" s="19">
        <v>338.8610000000001</v>
      </c>
      <c r="I57" s="140">
        <v>321.28300000000002</v>
      </c>
      <c r="J57" s="247">
        <f t="shared" si="10"/>
        <v>2.7899287344340666E-3</v>
      </c>
      <c r="K57" s="215">
        <f t="shared" si="11"/>
        <v>2.5778044285348673E-3</v>
      </c>
      <c r="L57" s="52">
        <f t="shared" si="14"/>
        <v>-5.1873777153464348E-2</v>
      </c>
      <c r="N57" s="27">
        <f t="shared" ref="N57" si="23">(H57/B57)*10</f>
        <v>3.0788471847430054</v>
      </c>
      <c r="O57" s="152">
        <f t="shared" ref="O57" si="24">(I57/C57)*10</f>
        <v>2.6176326809952903</v>
      </c>
      <c r="P57" s="52">
        <f t="shared" ref="P57" si="25">(O57-N57)/N57</f>
        <v>-0.14980103787977159</v>
      </c>
    </row>
    <row r="58" spans="1:16" ht="20.100000000000001" customHeight="1" x14ac:dyDescent="0.25">
      <c r="A58" s="38" t="s">
        <v>181</v>
      </c>
      <c r="B58" s="19">
        <v>859.35999999999967</v>
      </c>
      <c r="C58" s="140">
        <v>713.78999999999974</v>
      </c>
      <c r="D58" s="247">
        <f t="shared" si="8"/>
        <v>1.7845534991533559E-3</v>
      </c>
      <c r="E58" s="215">
        <f t="shared" si="9"/>
        <v>1.4542320896065622E-3</v>
      </c>
      <c r="F58" s="52">
        <f t="shared" si="13"/>
        <v>-0.16939350214112828</v>
      </c>
      <c r="H58" s="19">
        <v>309.06800000000004</v>
      </c>
      <c r="I58" s="140">
        <v>264.45499999999993</v>
      </c>
      <c r="J58" s="247">
        <f t="shared" si="10"/>
        <v>2.5446353935509483E-3</v>
      </c>
      <c r="K58" s="215">
        <f t="shared" si="11"/>
        <v>2.1218466901398087E-3</v>
      </c>
      <c r="L58" s="52">
        <f t="shared" si="14"/>
        <v>-0.14434687512133287</v>
      </c>
      <c r="N58" s="27">
        <f t="shared" si="12"/>
        <v>3.5964904114690022</v>
      </c>
      <c r="O58" s="152">
        <f t="shared" si="12"/>
        <v>3.7049412292130741</v>
      </c>
      <c r="P58" s="52">
        <f t="shared" si="7"/>
        <v>3.0154624463401457E-2</v>
      </c>
    </row>
    <row r="59" spans="1:16" ht="20.100000000000001" customHeight="1" x14ac:dyDescent="0.25">
      <c r="A59" s="38" t="s">
        <v>195</v>
      </c>
      <c r="B59" s="19">
        <v>472.72</v>
      </c>
      <c r="C59" s="140">
        <v>320.77000000000004</v>
      </c>
      <c r="D59" s="247">
        <f t="shared" si="8"/>
        <v>9.8165394028087733E-4</v>
      </c>
      <c r="E59" s="215">
        <f t="shared" si="9"/>
        <v>6.5351717925874158E-4</v>
      </c>
      <c r="F59" s="52">
        <f>(C59-B59)/B59</f>
        <v>-0.32143763750211535</v>
      </c>
      <c r="H59" s="19">
        <v>127.50500000000001</v>
      </c>
      <c r="I59" s="140">
        <v>104.76599999999999</v>
      </c>
      <c r="J59" s="247">
        <f t="shared" si="10"/>
        <v>1.0497810703622298E-3</v>
      </c>
      <c r="K59" s="215">
        <f t="shared" si="11"/>
        <v>8.4058683079989876E-4</v>
      </c>
      <c r="L59" s="52">
        <f>(I59-H59)/H59</f>
        <v>-0.17833810438806336</v>
      </c>
      <c r="N59" s="27">
        <f t="shared" si="12"/>
        <v>2.6972626501946184</v>
      </c>
      <c r="O59" s="152">
        <f t="shared" si="12"/>
        <v>3.2660784986127123</v>
      </c>
      <c r="P59" s="52">
        <f>(O59-N59)/N59</f>
        <v>0.2108863400370192</v>
      </c>
    </row>
    <row r="60" spans="1:16" ht="20.100000000000001" customHeight="1" x14ac:dyDescent="0.25">
      <c r="A60" s="38" t="s">
        <v>196</v>
      </c>
      <c r="B60" s="19">
        <v>128.48999999999995</v>
      </c>
      <c r="C60" s="140">
        <v>236.29999999999998</v>
      </c>
      <c r="D60" s="247">
        <f t="shared" si="8"/>
        <v>2.6682330933044908E-4</v>
      </c>
      <c r="E60" s="215">
        <f t="shared" si="9"/>
        <v>4.8142316756193099E-4</v>
      </c>
      <c r="F60" s="52">
        <f>(C60-B60)/B60</f>
        <v>0.83905362285002782</v>
      </c>
      <c r="H60" s="19">
        <v>51.279999999999987</v>
      </c>
      <c r="I60" s="140">
        <v>79.30900000000004</v>
      </c>
      <c r="J60" s="247">
        <f t="shared" si="10"/>
        <v>4.2220127279851872E-4</v>
      </c>
      <c r="K60" s="215">
        <f t="shared" si="11"/>
        <v>6.3633336162408809E-4</v>
      </c>
      <c r="L60" s="52">
        <f>(I60-H60)/H60</f>
        <v>0.54658736349454096</v>
      </c>
      <c r="N60" s="27">
        <f t="shared" si="12"/>
        <v>3.9909720600824974</v>
      </c>
      <c r="O60" s="152">
        <f t="shared" si="12"/>
        <v>3.356284384257302</v>
      </c>
      <c r="P60" s="52">
        <f>(O60-N60)/N60</f>
        <v>-0.15903084919418747</v>
      </c>
    </row>
    <row r="61" spans="1:16" ht="20.100000000000001" customHeight="1" thickBot="1" x14ac:dyDescent="0.3">
      <c r="A61" s="8" t="s">
        <v>17</v>
      </c>
      <c r="B61" s="19">
        <f>B62-SUM(B39:B60)</f>
        <v>252.17000000004191</v>
      </c>
      <c r="C61" s="140">
        <f>C62-SUM(C39:C60)</f>
        <v>363.90999999997439</v>
      </c>
      <c r="D61" s="247">
        <f t="shared" si="8"/>
        <v>5.2365813614966574E-4</v>
      </c>
      <c r="E61" s="215">
        <f t="shared" si="9"/>
        <v>7.4140797675603047E-4</v>
      </c>
      <c r="F61" s="52">
        <f t="shared" si="13"/>
        <v>0.44311377245474842</v>
      </c>
      <c r="H61" s="19">
        <f>H62-SUM(H39:H60)</f>
        <v>112.9890000000014</v>
      </c>
      <c r="I61" s="140">
        <f>I62-SUM(I39:I60)</f>
        <v>142.98500000000058</v>
      </c>
      <c r="J61" s="247">
        <f t="shared" si="10"/>
        <v>9.3026715312465741E-4</v>
      </c>
      <c r="K61" s="215">
        <f t="shared" si="11"/>
        <v>1.1472358207999162E-3</v>
      </c>
      <c r="L61" s="52">
        <f t="shared" si="14"/>
        <v>0.26547717034400531</v>
      </c>
      <c r="N61" s="27">
        <f t="shared" si="12"/>
        <v>4.4806678034652263</v>
      </c>
      <c r="O61" s="152">
        <f t="shared" si="12"/>
        <v>3.9291308290514317</v>
      </c>
      <c r="P61" s="52">
        <f t="shared" si="7"/>
        <v>-0.12309258320539873</v>
      </c>
    </row>
    <row r="62" spans="1:16" ht="26.25" customHeight="1" thickBot="1" x14ac:dyDescent="0.3">
      <c r="A62" s="12" t="s">
        <v>18</v>
      </c>
      <c r="B62" s="17">
        <v>481554.63</v>
      </c>
      <c r="C62" s="145">
        <v>490836.37000000005</v>
      </c>
      <c r="D62" s="253">
        <f>SUM(D39:D61)</f>
        <v>1.0000000000000002</v>
      </c>
      <c r="E62" s="254">
        <f>SUM(E39:E61)</f>
        <v>0.99999999999999989</v>
      </c>
      <c r="F62" s="57">
        <f t="shared" si="13"/>
        <v>1.9274531739005497E-2</v>
      </c>
      <c r="G62" s="1"/>
      <c r="H62" s="17">
        <v>121458.658</v>
      </c>
      <c r="I62" s="145">
        <v>124634.35799999998</v>
      </c>
      <c r="J62" s="253">
        <f>SUM(J39:J61)</f>
        <v>1</v>
      </c>
      <c r="K62" s="254">
        <f>SUM(K39:K61)</f>
        <v>0.99999999999999989</v>
      </c>
      <c r="L62" s="57">
        <f t="shared" si="14"/>
        <v>2.6146345203319987E-2</v>
      </c>
      <c r="M62" s="1"/>
      <c r="N62" s="29">
        <f t="shared" si="12"/>
        <v>2.5222197116036451</v>
      </c>
      <c r="O62" s="146">
        <f t="shared" si="12"/>
        <v>2.5392241817777266</v>
      </c>
      <c r="P62" s="57">
        <f t="shared" si="7"/>
        <v>6.7418671322927309E-3</v>
      </c>
    </row>
    <row r="64" spans="1:16" ht="15.75" thickBot="1" x14ac:dyDescent="0.3"/>
    <row r="65" spans="1:16" x14ac:dyDescent="0.25">
      <c r="A65" s="376" t="s">
        <v>15</v>
      </c>
      <c r="B65" s="364" t="s">
        <v>1</v>
      </c>
      <c r="C65" s="362"/>
      <c r="D65" s="364" t="s">
        <v>104</v>
      </c>
      <c r="E65" s="362"/>
      <c r="F65" s="130" t="s">
        <v>0</v>
      </c>
      <c r="H65" s="374" t="s">
        <v>19</v>
      </c>
      <c r="I65" s="375"/>
      <c r="J65" s="364" t="s">
        <v>104</v>
      </c>
      <c r="K65" s="365"/>
      <c r="L65" s="130" t="s">
        <v>0</v>
      </c>
      <c r="N65" s="372" t="s">
        <v>22</v>
      </c>
      <c r="O65" s="362"/>
      <c r="P65" s="130" t="s">
        <v>0</v>
      </c>
    </row>
    <row r="66" spans="1:16" x14ac:dyDescent="0.25">
      <c r="A66" s="377"/>
      <c r="B66" s="367" t="str">
        <f>B5</f>
        <v>jan-out</v>
      </c>
      <c r="C66" s="369"/>
      <c r="D66" s="367" t="str">
        <f>B5</f>
        <v>jan-out</v>
      </c>
      <c r="E66" s="369"/>
      <c r="F66" s="131" t="str">
        <f>F37</f>
        <v>2025/2024</v>
      </c>
      <c r="H66" s="370" t="str">
        <f>B5</f>
        <v>jan-out</v>
      </c>
      <c r="I66" s="369"/>
      <c r="J66" s="367" t="str">
        <f>B5</f>
        <v>jan-out</v>
      </c>
      <c r="K66" s="368"/>
      <c r="L66" s="131" t="str">
        <f>F66</f>
        <v>2025/2024</v>
      </c>
      <c r="N66" s="370" t="str">
        <f>B5</f>
        <v>jan-out</v>
      </c>
      <c r="O66" s="368"/>
      <c r="P66" s="131" t="str">
        <f>P37</f>
        <v>2025/2024</v>
      </c>
    </row>
    <row r="67" spans="1:16" ht="19.5" customHeight="1" thickBot="1" x14ac:dyDescent="0.3">
      <c r="A67" s="378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164</v>
      </c>
      <c r="B68" s="39">
        <v>179046.47999999998</v>
      </c>
      <c r="C68" s="147">
        <v>181018.33</v>
      </c>
      <c r="D68" s="247">
        <f>B68/$B$96</f>
        <v>0.21589903294383761</v>
      </c>
      <c r="E68" s="246">
        <f>C68/$C$96</f>
        <v>0.21023508685244405</v>
      </c>
      <c r="F68" s="61">
        <f t="shared" ref="F68:F87" si="26">(C68-B68)/B68</f>
        <v>1.1013062083097115E-2</v>
      </c>
      <c r="H68" s="19">
        <v>57866.309000000016</v>
      </c>
      <c r="I68" s="147">
        <v>59005.010000000009</v>
      </c>
      <c r="J68" s="245">
        <f>H68/$H$96</f>
        <v>0.21148131119086933</v>
      </c>
      <c r="K68" s="246">
        <f>I68/$I$96</f>
        <v>0.21791437245551881</v>
      </c>
      <c r="L68" s="61">
        <f>(I68-H68)/H68</f>
        <v>1.9678134300910626E-2</v>
      </c>
      <c r="N68" s="41">
        <f>(H68/B68)*10</f>
        <v>3.231915478036766</v>
      </c>
      <c r="O68" s="149">
        <f t="shared" ref="N68:O96" si="27">(I68/C68)*10</f>
        <v>3.2596152002949101</v>
      </c>
      <c r="P68" s="61">
        <f t="shared" si="7"/>
        <v>8.5706827565213296E-3</v>
      </c>
    </row>
    <row r="69" spans="1:16" ht="20.100000000000001" customHeight="1" x14ac:dyDescent="0.25">
      <c r="A69" s="38" t="s">
        <v>163</v>
      </c>
      <c r="B69" s="19">
        <v>145135.72999999995</v>
      </c>
      <c r="C69" s="140">
        <v>141594.97999999998</v>
      </c>
      <c r="D69" s="247">
        <f t="shared" ref="D69:D95" si="28">B69/$B$96</f>
        <v>0.17500854388535264</v>
      </c>
      <c r="E69" s="215">
        <f t="shared" ref="E69:E95" si="29">C69/$C$96</f>
        <v>0.16444872139838035</v>
      </c>
      <c r="F69" s="52">
        <f t="shared" si="26"/>
        <v>-2.4396129057951285E-2</v>
      </c>
      <c r="H69" s="19">
        <v>45589.208000000028</v>
      </c>
      <c r="I69" s="140">
        <v>42355.047999999995</v>
      </c>
      <c r="J69" s="214">
        <f>H69/$H$96</f>
        <v>0.16661276052691165</v>
      </c>
      <c r="K69" s="215">
        <f t="shared" ref="K69:K96" si="30">I69/$I$96</f>
        <v>0.15642355971541017</v>
      </c>
      <c r="L69" s="52">
        <f>(I69-H69)/H69</f>
        <v>-7.0941350856545488E-2</v>
      </c>
      <c r="N69" s="40">
        <f>(H69/B69)*10</f>
        <v>3.1411429838813669</v>
      </c>
      <c r="O69" s="143">
        <f t="shared" si="27"/>
        <v>2.9912817530677991</v>
      </c>
      <c r="P69" s="52">
        <f t="shared" si="7"/>
        <v>-4.7709140138660976E-2</v>
      </c>
    </row>
    <row r="70" spans="1:16" ht="20.100000000000001" customHeight="1" x14ac:dyDescent="0.25">
      <c r="A70" s="38" t="s">
        <v>165</v>
      </c>
      <c r="B70" s="19">
        <v>113648.10999999997</v>
      </c>
      <c r="C70" s="140">
        <v>116901.84000000001</v>
      </c>
      <c r="D70" s="247">
        <f t="shared" si="28"/>
        <v>0.13703992977072141</v>
      </c>
      <c r="E70" s="215">
        <f t="shared" si="29"/>
        <v>0.13577005425699443</v>
      </c>
      <c r="F70" s="52">
        <f t="shared" si="26"/>
        <v>2.8629864588157607E-2</v>
      </c>
      <c r="H70" s="19">
        <v>34571.351999999999</v>
      </c>
      <c r="I70" s="140">
        <v>34945.970000000016</v>
      </c>
      <c r="J70" s="214">
        <f t="shared" ref="J70:J96" si="31">H70/$H$96</f>
        <v>0.12634631406335387</v>
      </c>
      <c r="K70" s="215">
        <f t="shared" si="30"/>
        <v>0.12906072081674741</v>
      </c>
      <c r="L70" s="52">
        <f t="shared" ref="L70:L87" si="32">(I70-H70)/H70</f>
        <v>1.0836081851818141E-2</v>
      </c>
      <c r="N70" s="40">
        <f t="shared" si="27"/>
        <v>3.0419645342100283</v>
      </c>
      <c r="O70" s="143">
        <f t="shared" si="27"/>
        <v>2.9893430248830994</v>
      </c>
      <c r="P70" s="52">
        <f t="shared" si="7"/>
        <v>-1.7298528215942608E-2</v>
      </c>
    </row>
    <row r="71" spans="1:16" ht="20.100000000000001" customHeight="1" x14ac:dyDescent="0.25">
      <c r="A71" s="38" t="s">
        <v>167</v>
      </c>
      <c r="B71" s="19">
        <v>81804.579999999987</v>
      </c>
      <c r="C71" s="140">
        <v>86441.679999999978</v>
      </c>
      <c r="D71" s="247">
        <f t="shared" si="28"/>
        <v>9.8642149861738679E-2</v>
      </c>
      <c r="E71" s="215">
        <f t="shared" si="29"/>
        <v>0.10039355739538185</v>
      </c>
      <c r="F71" s="52">
        <f t="shared" si="26"/>
        <v>5.6685090248003132E-2</v>
      </c>
      <c r="H71" s="19">
        <v>30917.257999999987</v>
      </c>
      <c r="I71" s="140">
        <v>31791.841000000004</v>
      </c>
      <c r="J71" s="214">
        <f t="shared" si="31"/>
        <v>0.11299186648082894</v>
      </c>
      <c r="K71" s="215">
        <f t="shared" si="30"/>
        <v>0.11741204824337176</v>
      </c>
      <c r="L71" s="52">
        <f t="shared" si="32"/>
        <v>2.8287857868896954E-2</v>
      </c>
      <c r="N71" s="40">
        <f t="shared" si="27"/>
        <v>3.7794042827430925</v>
      </c>
      <c r="O71" s="143">
        <f t="shared" si="27"/>
        <v>3.6778370110344931</v>
      </c>
      <c r="P71" s="52">
        <f t="shared" si="7"/>
        <v>-2.6873883847875046E-2</v>
      </c>
    </row>
    <row r="72" spans="1:16" ht="20.100000000000001" customHeight="1" x14ac:dyDescent="0.25">
      <c r="A72" s="38" t="s">
        <v>172</v>
      </c>
      <c r="B72" s="19">
        <v>97575.989999999947</v>
      </c>
      <c r="C72" s="140">
        <v>111086.59999999999</v>
      </c>
      <c r="D72" s="247">
        <f t="shared" si="28"/>
        <v>0.11765973773702537</v>
      </c>
      <c r="E72" s="215">
        <f t="shared" si="29"/>
        <v>0.12901622172264382</v>
      </c>
      <c r="F72" s="52">
        <f t="shared" si="26"/>
        <v>0.13846244347610567</v>
      </c>
      <c r="H72" s="19">
        <v>30705.127999999993</v>
      </c>
      <c r="I72" s="140">
        <v>23624.378999999997</v>
      </c>
      <c r="J72" s="214">
        <f t="shared" si="31"/>
        <v>0.11221660482481217</v>
      </c>
      <c r="K72" s="215">
        <f t="shared" si="30"/>
        <v>8.7248383220955905E-2</v>
      </c>
      <c r="L72" s="52">
        <f t="shared" si="32"/>
        <v>-0.23060477064287105</v>
      </c>
      <c r="N72" s="40">
        <f t="shared" si="27"/>
        <v>3.146791336680264</v>
      </c>
      <c r="O72" s="143">
        <f t="shared" si="27"/>
        <v>2.1266632519133721</v>
      </c>
      <c r="P72" s="52">
        <f t="shared" ref="P72:P89" si="33">(O72-N72)/N72</f>
        <v>-0.32418040334478776</v>
      </c>
    </row>
    <row r="73" spans="1:16" ht="20.100000000000001" customHeight="1" x14ac:dyDescent="0.25">
      <c r="A73" s="38" t="s">
        <v>174</v>
      </c>
      <c r="B73" s="19">
        <v>37498.770000000011</v>
      </c>
      <c r="C73" s="140">
        <v>36148.660000000003</v>
      </c>
      <c r="D73" s="247">
        <f t="shared" si="28"/>
        <v>4.5217019511265409E-2</v>
      </c>
      <c r="E73" s="215">
        <f t="shared" si="29"/>
        <v>4.1983133281029997E-2</v>
      </c>
      <c r="F73" s="52">
        <f t="shared" si="26"/>
        <v>-3.6004114268281533E-2</v>
      </c>
      <c r="H73" s="19">
        <v>15660.634000000004</v>
      </c>
      <c r="I73" s="140">
        <v>15837.503000000004</v>
      </c>
      <c r="J73" s="214">
        <f t="shared" si="31"/>
        <v>5.7234191529311272E-2</v>
      </c>
      <c r="K73" s="215">
        <f t="shared" si="30"/>
        <v>5.849027951198376E-2</v>
      </c>
      <c r="L73" s="52">
        <f t="shared" si="32"/>
        <v>1.1293859495088165E-2</v>
      </c>
      <c r="N73" s="40">
        <f t="shared" si="27"/>
        <v>4.1763060495050901</v>
      </c>
      <c r="O73" s="143">
        <f t="shared" si="27"/>
        <v>4.3812144073943546</v>
      </c>
      <c r="P73" s="52">
        <f t="shared" si="33"/>
        <v>4.9064497539290028E-2</v>
      </c>
    </row>
    <row r="74" spans="1:16" ht="20.100000000000001" customHeight="1" x14ac:dyDescent="0.25">
      <c r="A74" s="38" t="s">
        <v>166</v>
      </c>
      <c r="B74" s="19">
        <v>25584.160000000003</v>
      </c>
      <c r="C74" s="140">
        <v>38139.9</v>
      </c>
      <c r="D74" s="247">
        <f t="shared" si="28"/>
        <v>3.0850064199421365E-2</v>
      </c>
      <c r="E74" s="215">
        <f t="shared" si="29"/>
        <v>4.4295763799409325E-2</v>
      </c>
      <c r="F74" s="52">
        <f t="shared" si="26"/>
        <v>0.49076225289397801</v>
      </c>
      <c r="H74" s="19">
        <v>9566.3419999999933</v>
      </c>
      <c r="I74" s="140">
        <v>13263.398999999998</v>
      </c>
      <c r="J74" s="214">
        <f t="shared" si="31"/>
        <v>3.4961665681152762E-2</v>
      </c>
      <c r="K74" s="215">
        <f t="shared" si="30"/>
        <v>4.8983726461738666E-2</v>
      </c>
      <c r="L74" s="52">
        <f t="shared" si="32"/>
        <v>0.38646506679355669</v>
      </c>
      <c r="N74" s="40">
        <f t="shared" si="27"/>
        <v>3.7391659526832193</v>
      </c>
      <c r="O74" s="143">
        <f t="shared" si="27"/>
        <v>3.4775652269670339</v>
      </c>
      <c r="P74" s="52">
        <f t="shared" si="33"/>
        <v>-6.9962320214341164E-2</v>
      </c>
    </row>
    <row r="75" spans="1:16" ht="20.100000000000001" customHeight="1" x14ac:dyDescent="0.25">
      <c r="A75" s="38" t="s">
        <v>178</v>
      </c>
      <c r="B75" s="19">
        <v>27718.699999999983</v>
      </c>
      <c r="C75" s="140">
        <v>28337.439999999995</v>
      </c>
      <c r="D75" s="247">
        <f t="shared" si="28"/>
        <v>3.3423949604931343E-2</v>
      </c>
      <c r="E75" s="215">
        <f t="shared" si="29"/>
        <v>3.2911165181868166E-2</v>
      </c>
      <c r="F75" s="52">
        <f t="shared" si="26"/>
        <v>2.232211467348804E-2</v>
      </c>
      <c r="H75" s="19">
        <v>8240.5820000000003</v>
      </c>
      <c r="I75" s="140">
        <v>9283.1000000000022</v>
      </c>
      <c r="J75" s="214">
        <f t="shared" si="31"/>
        <v>3.0116472200358867E-2</v>
      </c>
      <c r="K75" s="215">
        <f t="shared" si="30"/>
        <v>3.4283883875993355E-2</v>
      </c>
      <c r="L75" s="52">
        <f t="shared" si="32"/>
        <v>0.12651023920397877</v>
      </c>
      <c r="N75" s="40">
        <f t="shared" si="27"/>
        <v>2.9729323525273572</v>
      </c>
      <c r="O75" s="143">
        <f t="shared" si="27"/>
        <v>3.2759134205489286</v>
      </c>
      <c r="P75" s="52">
        <f t="shared" si="33"/>
        <v>0.10191320625375157</v>
      </c>
    </row>
    <row r="76" spans="1:16" ht="20.100000000000001" customHeight="1" x14ac:dyDescent="0.25">
      <c r="A76" s="38" t="s">
        <v>177</v>
      </c>
      <c r="B76" s="19">
        <v>1990.8900000000003</v>
      </c>
      <c r="C76" s="140">
        <v>2098.3799999999992</v>
      </c>
      <c r="D76" s="247">
        <f t="shared" si="28"/>
        <v>2.4006683945842272E-3</v>
      </c>
      <c r="E76" s="215">
        <f t="shared" si="29"/>
        <v>2.4370631501761802E-3</v>
      </c>
      <c r="F76" s="52">
        <f t="shared" si="26"/>
        <v>5.3990928680137454E-2</v>
      </c>
      <c r="H76" s="19">
        <v>4084.965999999999</v>
      </c>
      <c r="I76" s="140">
        <v>4411.119999999999</v>
      </c>
      <c r="J76" s="214">
        <f t="shared" si="31"/>
        <v>1.4929135463782913E-2</v>
      </c>
      <c r="K76" s="215">
        <f t="shared" si="30"/>
        <v>1.6290929306273953E-2</v>
      </c>
      <c r="L76" s="52">
        <f t="shared" si="32"/>
        <v>7.9842525005104095E-2</v>
      </c>
      <c r="N76" s="40">
        <f t="shared" si="27"/>
        <v>20.518290814660773</v>
      </c>
      <c r="O76" s="143">
        <f t="shared" si="27"/>
        <v>21.02154995758633</v>
      </c>
      <c r="P76" s="52">
        <f t="shared" si="33"/>
        <v>2.4527342334282918E-2</v>
      </c>
    </row>
    <row r="77" spans="1:16" ht="20.100000000000001" customHeight="1" x14ac:dyDescent="0.25">
      <c r="A77" s="38" t="s">
        <v>185</v>
      </c>
      <c r="B77" s="19">
        <v>15337.149999999998</v>
      </c>
      <c r="C77" s="140">
        <v>17884.609999999993</v>
      </c>
      <c r="D77" s="247">
        <f t="shared" si="28"/>
        <v>1.8493945556006343E-2</v>
      </c>
      <c r="E77" s="215">
        <f t="shared" si="29"/>
        <v>2.0771225414973653E-2</v>
      </c>
      <c r="F77" s="52">
        <f t="shared" si="26"/>
        <v>0.16609735185480978</v>
      </c>
      <c r="H77" s="19">
        <v>3224.7020000000011</v>
      </c>
      <c r="I77" s="140">
        <v>3852.3930000000005</v>
      </c>
      <c r="J77" s="214">
        <f t="shared" si="31"/>
        <v>1.1785168588510092E-2</v>
      </c>
      <c r="K77" s="215">
        <f t="shared" si="30"/>
        <v>1.4227466498980908E-2</v>
      </c>
      <c r="L77" s="52">
        <f t="shared" si="32"/>
        <v>0.19465085455958384</v>
      </c>
      <c r="N77" s="40">
        <f t="shared" si="27"/>
        <v>2.1025431713193141</v>
      </c>
      <c r="O77" s="143">
        <f t="shared" si="27"/>
        <v>2.1540268420725988</v>
      </c>
      <c r="P77" s="52">
        <f t="shared" si="33"/>
        <v>2.4486379854440472E-2</v>
      </c>
    </row>
    <row r="78" spans="1:16" ht="20.100000000000001" customHeight="1" x14ac:dyDescent="0.25">
      <c r="A78" s="38" t="s">
        <v>182</v>
      </c>
      <c r="B78" s="19">
        <v>10316.220000000001</v>
      </c>
      <c r="C78" s="140">
        <v>10474.08</v>
      </c>
      <c r="D78" s="247">
        <f t="shared" si="28"/>
        <v>1.2439573911957815E-2</v>
      </c>
      <c r="E78" s="215">
        <f t="shared" si="29"/>
        <v>1.2164619563662129E-2</v>
      </c>
      <c r="F78" s="52">
        <f t="shared" si="26"/>
        <v>1.530211647289402E-2</v>
      </c>
      <c r="H78" s="19">
        <v>3672.3279999999986</v>
      </c>
      <c r="I78" s="140">
        <v>3816.9449999999997</v>
      </c>
      <c r="J78" s="214">
        <f t="shared" si="31"/>
        <v>1.3421086535222806E-2</v>
      </c>
      <c r="K78" s="215">
        <f t="shared" si="30"/>
        <v>1.4096551705901414E-2</v>
      </c>
      <c r="L78" s="52">
        <f t="shared" si="32"/>
        <v>3.9380196975869572E-2</v>
      </c>
      <c r="N78" s="40">
        <f t="shared" si="27"/>
        <v>3.5597612303731392</v>
      </c>
      <c r="O78" s="143">
        <f t="shared" si="27"/>
        <v>3.6441816369552265</v>
      </c>
      <c r="P78" s="52">
        <f t="shared" si="33"/>
        <v>2.371518793501726E-2</v>
      </c>
    </row>
    <row r="79" spans="1:16" ht="20.100000000000001" customHeight="1" x14ac:dyDescent="0.25">
      <c r="A79" s="38" t="s">
        <v>186</v>
      </c>
      <c r="B79" s="19">
        <v>8751.340000000002</v>
      </c>
      <c r="C79" s="140">
        <v>7209.3399999999983</v>
      </c>
      <c r="D79" s="247">
        <f t="shared" si="28"/>
        <v>1.0552599766064791E-2</v>
      </c>
      <c r="E79" s="215">
        <f t="shared" si="29"/>
        <v>8.3729433425266866E-3</v>
      </c>
      <c r="F79" s="52">
        <f t="shared" si="26"/>
        <v>-0.1762015874140421</v>
      </c>
      <c r="H79" s="19">
        <v>3729.918000000001</v>
      </c>
      <c r="I79" s="140">
        <v>3125.4700000000003</v>
      </c>
      <c r="J79" s="214">
        <f t="shared" si="31"/>
        <v>1.363155803274795E-2</v>
      </c>
      <c r="K79" s="215">
        <f t="shared" si="30"/>
        <v>1.154283057792127E-2</v>
      </c>
      <c r="L79" s="52">
        <f t="shared" si="32"/>
        <v>-0.16205396472523004</v>
      </c>
      <c r="N79" s="40">
        <f t="shared" si="27"/>
        <v>4.262110716758805</v>
      </c>
      <c r="O79" s="143">
        <f t="shared" si="27"/>
        <v>4.3353066993649918</v>
      </c>
      <c r="P79" s="52">
        <f t="shared" si="33"/>
        <v>1.7173646456056846E-2</v>
      </c>
    </row>
    <row r="80" spans="1:16" ht="20.100000000000001" customHeight="1" x14ac:dyDescent="0.25">
      <c r="A80" s="38" t="s">
        <v>205</v>
      </c>
      <c r="B80" s="19">
        <v>13583.959999999995</v>
      </c>
      <c r="C80" s="140">
        <v>10805.26</v>
      </c>
      <c r="D80" s="247">
        <f t="shared" si="28"/>
        <v>1.6379902177064701E-2</v>
      </c>
      <c r="E80" s="215">
        <f t="shared" si="29"/>
        <v>1.2549252744532776E-2</v>
      </c>
      <c r="F80" s="52">
        <f t="shared" si="26"/>
        <v>-0.20455743391470502</v>
      </c>
      <c r="H80" s="19">
        <v>3085.7009999999996</v>
      </c>
      <c r="I80" s="140">
        <v>2463.9790000000003</v>
      </c>
      <c r="J80" s="214">
        <f t="shared" si="31"/>
        <v>1.1277168091418729E-2</v>
      </c>
      <c r="K80" s="215">
        <f t="shared" si="30"/>
        <v>9.0998448695894935E-3</v>
      </c>
      <c r="L80" s="52">
        <f t="shared" si="32"/>
        <v>-0.20148484898569219</v>
      </c>
      <c r="N80" s="40">
        <f t="shared" si="27"/>
        <v>2.2715769186599495</v>
      </c>
      <c r="O80" s="143">
        <f t="shared" si="27"/>
        <v>2.280351421437337</v>
      </c>
      <c r="P80" s="52">
        <f t="shared" si="33"/>
        <v>3.8627363684271905E-3</v>
      </c>
    </row>
    <row r="81" spans="1:16" ht="20.100000000000001" customHeight="1" x14ac:dyDescent="0.25">
      <c r="A81" s="38" t="s">
        <v>203</v>
      </c>
      <c r="B81" s="19">
        <v>6600.3700000000008</v>
      </c>
      <c r="C81" s="140">
        <v>7437.4299999999994</v>
      </c>
      <c r="D81" s="247">
        <f t="shared" si="28"/>
        <v>7.9589026272480629E-3</v>
      </c>
      <c r="E81" s="215">
        <f t="shared" si="29"/>
        <v>8.6378475705138416E-3</v>
      </c>
      <c r="F81" s="52">
        <f t="shared" si="26"/>
        <v>0.12682016311206773</v>
      </c>
      <c r="H81" s="19">
        <v>2039.6900000000003</v>
      </c>
      <c r="I81" s="140">
        <v>2253.5310000000004</v>
      </c>
      <c r="J81" s="214">
        <f t="shared" si="31"/>
        <v>7.4543602845466477E-3</v>
      </c>
      <c r="K81" s="215">
        <f t="shared" si="30"/>
        <v>8.3226287678632334E-3</v>
      </c>
      <c r="L81" s="52">
        <f t="shared" si="32"/>
        <v>0.10483995116905025</v>
      </c>
      <c r="N81" s="40">
        <f t="shared" si="27"/>
        <v>3.0902661517460386</v>
      </c>
      <c r="O81" s="143">
        <f t="shared" si="27"/>
        <v>3.0299861645756678</v>
      </c>
      <c r="P81" s="52">
        <f t="shared" si="33"/>
        <v>-1.9506406312709283E-2</v>
      </c>
    </row>
    <row r="82" spans="1:16" ht="20.100000000000001" customHeight="1" x14ac:dyDescent="0.25">
      <c r="A82" s="38" t="s">
        <v>201</v>
      </c>
      <c r="B82" s="19">
        <v>5536.2000000000016</v>
      </c>
      <c r="C82" s="140">
        <v>4245.7299999999987</v>
      </c>
      <c r="D82" s="247">
        <f t="shared" si="28"/>
        <v>6.6756979873811217E-3</v>
      </c>
      <c r="E82" s="215">
        <f t="shared" si="29"/>
        <v>4.931000166126972E-3</v>
      </c>
      <c r="F82" s="52">
        <f t="shared" si="26"/>
        <v>-0.23309670893392626</v>
      </c>
      <c r="H82" s="19">
        <v>3177.5329999999999</v>
      </c>
      <c r="I82" s="140">
        <v>2187.0119999999993</v>
      </c>
      <c r="J82" s="214">
        <f t="shared" si="31"/>
        <v>1.1612782235553617E-2</v>
      </c>
      <c r="K82" s="215">
        <f t="shared" si="30"/>
        <v>8.0769641007210884E-3</v>
      </c>
      <c r="L82" s="52">
        <f t="shared" si="32"/>
        <v>-0.31172642424169966</v>
      </c>
      <c r="N82" s="40">
        <f t="shared" si="27"/>
        <v>5.7395560131498122</v>
      </c>
      <c r="O82" s="143">
        <f t="shared" si="27"/>
        <v>5.1510859145541517</v>
      </c>
      <c r="P82" s="52">
        <f t="shared" si="33"/>
        <v>-0.10252885366872026</v>
      </c>
    </row>
    <row r="83" spans="1:16" ht="20.100000000000001" customHeight="1" x14ac:dyDescent="0.25">
      <c r="A83" s="38" t="s">
        <v>199</v>
      </c>
      <c r="B83" s="19">
        <v>6962.6900000000032</v>
      </c>
      <c r="C83" s="140">
        <v>6848.5499999999993</v>
      </c>
      <c r="D83" s="247">
        <f t="shared" si="28"/>
        <v>8.3957977709906914E-3</v>
      </c>
      <c r="E83" s="215">
        <f t="shared" si="29"/>
        <v>7.9539210424894851E-3</v>
      </c>
      <c r="F83" s="52">
        <f t="shared" si="26"/>
        <v>-1.6393089452496651E-2</v>
      </c>
      <c r="H83" s="19">
        <v>1775.1920000000002</v>
      </c>
      <c r="I83" s="140">
        <v>1799.8020000000006</v>
      </c>
      <c r="J83" s="214">
        <f t="shared" si="31"/>
        <v>6.4877117318048001E-3</v>
      </c>
      <c r="K83" s="215">
        <f t="shared" si="30"/>
        <v>6.6469393594575741E-3</v>
      </c>
      <c r="L83" s="52">
        <f t="shared" si="32"/>
        <v>1.3863289154074799E-2</v>
      </c>
      <c r="N83" s="40">
        <f t="shared" si="27"/>
        <v>2.5495778212156499</v>
      </c>
      <c r="O83" s="143">
        <f t="shared" si="27"/>
        <v>2.6280044680990877</v>
      </c>
      <c r="P83" s="52">
        <f t="shared" si="33"/>
        <v>3.0760640538535763E-2</v>
      </c>
    </row>
    <row r="84" spans="1:16" ht="20.100000000000001" customHeight="1" x14ac:dyDescent="0.25">
      <c r="A84" s="38" t="s">
        <v>200</v>
      </c>
      <c r="B84" s="19">
        <v>5072.8700000000026</v>
      </c>
      <c r="C84" s="140">
        <v>5457.5700000000024</v>
      </c>
      <c r="D84" s="247">
        <f t="shared" si="28"/>
        <v>6.1170022848246229E-3</v>
      </c>
      <c r="E84" s="215">
        <f t="shared" si="29"/>
        <v>6.3384338091799523E-3</v>
      </c>
      <c r="F84" s="52">
        <f t="shared" si="26"/>
        <v>7.583478386002393E-2</v>
      </c>
      <c r="H84" s="19">
        <v>1634.3419999999999</v>
      </c>
      <c r="I84" s="140">
        <v>1769.1959999999992</v>
      </c>
      <c r="J84" s="214">
        <f t="shared" si="31"/>
        <v>5.9729537803129562E-3</v>
      </c>
      <c r="K84" s="215">
        <f t="shared" si="30"/>
        <v>6.5339068003007509E-3</v>
      </c>
      <c r="L84" s="52">
        <f t="shared" si="32"/>
        <v>8.2512717656402002E-2</v>
      </c>
      <c r="N84" s="40">
        <f t="shared" si="27"/>
        <v>3.2217304996974079</v>
      </c>
      <c r="O84" s="143">
        <f t="shared" si="27"/>
        <v>3.2417284615680577</v>
      </c>
      <c r="P84" s="52">
        <f t="shared" si="33"/>
        <v>6.2072112712494394E-3</v>
      </c>
    </row>
    <row r="85" spans="1:16" ht="20.100000000000001" customHeight="1" x14ac:dyDescent="0.25">
      <c r="A85" s="38" t="s">
        <v>206</v>
      </c>
      <c r="B85" s="19">
        <v>2625.84</v>
      </c>
      <c r="C85" s="140">
        <v>3426.22</v>
      </c>
      <c r="D85" s="247">
        <f t="shared" si="28"/>
        <v>3.1663080819307179E-3</v>
      </c>
      <c r="E85" s="215">
        <f t="shared" si="29"/>
        <v>3.9792194485253557E-3</v>
      </c>
      <c r="F85" s="52">
        <f t="shared" si="26"/>
        <v>0.30480912774578789</v>
      </c>
      <c r="H85" s="19">
        <v>823.822</v>
      </c>
      <c r="I85" s="140">
        <v>1137.5309999999999</v>
      </c>
      <c r="J85" s="214">
        <f t="shared" si="31"/>
        <v>3.0107839908690964E-3</v>
      </c>
      <c r="K85" s="215">
        <f t="shared" si="30"/>
        <v>4.2010729938643972E-3</v>
      </c>
      <c r="L85" s="52">
        <f t="shared" si="32"/>
        <v>0.38079706538548369</v>
      </c>
      <c r="N85" s="40">
        <f t="shared" si="27"/>
        <v>3.1373655668281386</v>
      </c>
      <c r="O85" s="143">
        <f t="shared" si="27"/>
        <v>3.3200757686313196</v>
      </c>
      <c r="P85" s="52">
        <f t="shared" si="33"/>
        <v>5.8236822554248953E-2</v>
      </c>
    </row>
    <row r="86" spans="1:16" ht="20.100000000000001" customHeight="1" x14ac:dyDescent="0.25">
      <c r="A86" s="38" t="s">
        <v>204</v>
      </c>
      <c r="B86" s="19">
        <v>5507.26</v>
      </c>
      <c r="C86" s="140">
        <v>5205.2999999999993</v>
      </c>
      <c r="D86" s="247">
        <f t="shared" si="28"/>
        <v>6.6408013615809666E-3</v>
      </c>
      <c r="E86" s="215">
        <f t="shared" si="29"/>
        <v>6.0454468759767411E-3</v>
      </c>
      <c r="F86" s="52">
        <f t="shared" si="26"/>
        <v>-5.4829443316640386E-2</v>
      </c>
      <c r="H86" s="19">
        <v>777.78899999999976</v>
      </c>
      <c r="I86" s="140">
        <v>1122.8060000000003</v>
      </c>
      <c r="J86" s="214">
        <f t="shared" si="31"/>
        <v>2.8425493243371541E-3</v>
      </c>
      <c r="K86" s="215">
        <f t="shared" si="30"/>
        <v>4.1466913551796922E-3</v>
      </c>
      <c r="L86" s="52">
        <f t="shared" si="32"/>
        <v>0.44358688538922586</v>
      </c>
      <c r="N86" s="40">
        <f t="shared" si="27"/>
        <v>1.4122975853691306</v>
      </c>
      <c r="O86" s="143">
        <f t="shared" si="27"/>
        <v>2.1570437822988118</v>
      </c>
      <c r="P86" s="52">
        <f t="shared" si="33"/>
        <v>0.52732951231027392</v>
      </c>
    </row>
    <row r="87" spans="1:16" ht="20.100000000000001" customHeight="1" x14ac:dyDescent="0.25">
      <c r="A87" s="38" t="s">
        <v>208</v>
      </c>
      <c r="B87" s="19">
        <v>6180.8799999999992</v>
      </c>
      <c r="C87" s="140">
        <v>4072.7999999999997</v>
      </c>
      <c r="D87" s="247">
        <f t="shared" si="28"/>
        <v>7.4530703688891675E-3</v>
      </c>
      <c r="E87" s="215">
        <f t="shared" si="29"/>
        <v>4.7301588835375625E-3</v>
      </c>
      <c r="F87" s="52">
        <f t="shared" si="26"/>
        <v>-0.34106470276077189</v>
      </c>
      <c r="H87" s="19">
        <v>1802.6029999999996</v>
      </c>
      <c r="I87" s="140">
        <v>1067.4830000000002</v>
      </c>
      <c r="J87" s="214">
        <f t="shared" si="31"/>
        <v>6.5878894400642424E-3</v>
      </c>
      <c r="K87" s="215">
        <f t="shared" si="30"/>
        <v>3.9423751991896037E-3</v>
      </c>
      <c r="L87" s="52">
        <f t="shared" si="32"/>
        <v>-0.40781026105026985</v>
      </c>
      <c r="N87" s="40">
        <f t="shared" si="27"/>
        <v>2.9164180505041348</v>
      </c>
      <c r="O87" s="143">
        <f t="shared" si="27"/>
        <v>2.6210052052641926</v>
      </c>
      <c r="P87" s="52">
        <f t="shared" si="33"/>
        <v>-0.10129303828334107</v>
      </c>
    </row>
    <row r="88" spans="1:16" ht="20.100000000000001" customHeight="1" x14ac:dyDescent="0.25">
      <c r="A88" s="38" t="s">
        <v>207</v>
      </c>
      <c r="B88" s="19">
        <v>393.04</v>
      </c>
      <c r="C88" s="140">
        <v>343.21999999999997</v>
      </c>
      <c r="D88" s="247">
        <f t="shared" si="28"/>
        <v>4.7393814113656937E-4</v>
      </c>
      <c r="E88" s="215">
        <f t="shared" si="29"/>
        <v>3.9861646336863146E-4</v>
      </c>
      <c r="F88" s="52">
        <f t="shared" ref="F88:F94" si="34">(C88-B88)/B88</f>
        <v>-0.12675554650926127</v>
      </c>
      <c r="H88" s="19">
        <v>485.64100000000002</v>
      </c>
      <c r="I88" s="140">
        <v>949.14200000000005</v>
      </c>
      <c r="J88" s="214">
        <f t="shared" si="31"/>
        <v>1.7748496011391526E-3</v>
      </c>
      <c r="K88" s="215">
        <f t="shared" si="30"/>
        <v>3.5053240953806467E-3</v>
      </c>
      <c r="L88" s="52">
        <f t="shared" ref="L88:L95" si="35">(I88-H88)/H88</f>
        <v>0.95441076844829831</v>
      </c>
      <c r="N88" s="40">
        <f t="shared" si="27"/>
        <v>12.356019743537555</v>
      </c>
      <c r="O88" s="143">
        <f t="shared" si="27"/>
        <v>27.654041139793723</v>
      </c>
      <c r="P88" s="52">
        <f t="shared" si="33"/>
        <v>1.238102699233492</v>
      </c>
    </row>
    <row r="89" spans="1:16" ht="20.100000000000001" customHeight="1" x14ac:dyDescent="0.25">
      <c r="A89" s="38" t="s">
        <v>209</v>
      </c>
      <c r="B89" s="19">
        <v>5007.9499999999989</v>
      </c>
      <c r="C89" s="140">
        <v>4445.12</v>
      </c>
      <c r="D89" s="247">
        <f t="shared" si="28"/>
        <v>6.0387200129881991E-3</v>
      </c>
      <c r="E89" s="215">
        <f t="shared" si="29"/>
        <v>5.1625721509503267E-3</v>
      </c>
      <c r="F89" s="52">
        <f t="shared" si="34"/>
        <v>-0.11238730418634355</v>
      </c>
      <c r="H89" s="19">
        <v>1088.924</v>
      </c>
      <c r="I89" s="140">
        <v>920.76800000000003</v>
      </c>
      <c r="J89" s="214">
        <f t="shared" si="31"/>
        <v>3.9796399543507452E-3</v>
      </c>
      <c r="K89" s="215">
        <f t="shared" si="30"/>
        <v>3.4005346477718268E-3</v>
      </c>
      <c r="L89" s="52">
        <f t="shared" si="35"/>
        <v>-0.1544240002057076</v>
      </c>
      <c r="N89" s="40">
        <f t="shared" si="27"/>
        <v>2.1743907187571763</v>
      </c>
      <c r="O89" s="143">
        <f t="shared" si="27"/>
        <v>2.0714131452019293</v>
      </c>
      <c r="P89" s="52">
        <f t="shared" si="33"/>
        <v>-4.7359277551601298E-2</v>
      </c>
    </row>
    <row r="90" spans="1:16" ht="20.100000000000001" customHeight="1" x14ac:dyDescent="0.25">
      <c r="A90" s="38" t="s">
        <v>197</v>
      </c>
      <c r="B90" s="19">
        <v>2718.56</v>
      </c>
      <c r="C90" s="140">
        <v>3440.9399999999987</v>
      </c>
      <c r="D90" s="247">
        <f t="shared" si="28"/>
        <v>3.2781123370858741E-3</v>
      </c>
      <c r="E90" s="215">
        <f t="shared" si="29"/>
        <v>3.9963152889215614E-3</v>
      </c>
      <c r="F90" s="52">
        <f t="shared" si="34"/>
        <v>0.26572155847213186</v>
      </c>
      <c r="H90" s="19">
        <v>663.85699999999974</v>
      </c>
      <c r="I90" s="140">
        <v>815.26300000000015</v>
      </c>
      <c r="J90" s="214">
        <f t="shared" si="31"/>
        <v>2.4261673369081974E-3</v>
      </c>
      <c r="K90" s="215">
        <f t="shared" si="30"/>
        <v>3.010888821664527E-3</v>
      </c>
      <c r="L90" s="52">
        <f t="shared" si="35"/>
        <v>0.22807020186576396</v>
      </c>
      <c r="N90" s="40">
        <f t="shared" ref="N90" si="36">(H90/B90)*10</f>
        <v>2.4419435289270783</v>
      </c>
      <c r="O90" s="143">
        <f t="shared" ref="O90" si="37">(I90/C90)*10</f>
        <v>2.3693031555330824</v>
      </c>
      <c r="P90" s="52">
        <f t="shared" ref="P90" si="38">(O90-N90)/N90</f>
        <v>-2.9746950547178349E-2</v>
      </c>
    </row>
    <row r="91" spans="1:16" ht="20.100000000000001" customHeight="1" x14ac:dyDescent="0.25">
      <c r="A91" s="38" t="s">
        <v>198</v>
      </c>
      <c r="B91" s="19">
        <v>1273.1899999999996</v>
      </c>
      <c r="C91" s="140">
        <v>2028.3100000000004</v>
      </c>
      <c r="D91" s="247">
        <f t="shared" si="28"/>
        <v>1.5352465446612775E-3</v>
      </c>
      <c r="E91" s="215">
        <f t="shared" si="29"/>
        <v>2.3556836979640727E-3</v>
      </c>
      <c r="F91" s="52">
        <f t="shared" si="34"/>
        <v>0.59309293978118038</v>
      </c>
      <c r="H91" s="19">
        <v>505.48900000000003</v>
      </c>
      <c r="I91" s="140">
        <v>688.79200000000003</v>
      </c>
      <c r="J91" s="214">
        <f t="shared" si="31"/>
        <v>1.847387164655021E-3</v>
      </c>
      <c r="K91" s="215">
        <f t="shared" si="30"/>
        <v>2.5438124056310083E-3</v>
      </c>
      <c r="L91" s="52">
        <f t="shared" si="35"/>
        <v>0.36262510163425909</v>
      </c>
      <c r="N91" s="40">
        <f t="shared" si="27"/>
        <v>3.9702558141361477</v>
      </c>
      <c r="O91" s="143">
        <f t="shared" si="27"/>
        <v>3.3958911606214039</v>
      </c>
      <c r="P91" s="52">
        <f t="shared" ref="P91:P93" si="39">(O91-N91)/N91</f>
        <v>-0.14466691326783299</v>
      </c>
    </row>
    <row r="92" spans="1:16" ht="20.100000000000001" customHeight="1" x14ac:dyDescent="0.25">
      <c r="A92" s="38" t="s">
        <v>216</v>
      </c>
      <c r="B92" s="19">
        <v>1302.3199999999997</v>
      </c>
      <c r="C92" s="140">
        <v>2580.2200000000003</v>
      </c>
      <c r="D92" s="247">
        <f t="shared" si="28"/>
        <v>1.5703722775416672E-3</v>
      </c>
      <c r="E92" s="215">
        <f t="shared" si="29"/>
        <v>2.9966731866237703E-3</v>
      </c>
      <c r="F92" s="52">
        <f t="shared" si="34"/>
        <v>0.9812488482093501</v>
      </c>
      <c r="H92" s="19">
        <v>351.68200000000002</v>
      </c>
      <c r="I92" s="140">
        <v>685.97899999999993</v>
      </c>
      <c r="J92" s="214">
        <f t="shared" si="31"/>
        <v>1.2852758672101808E-3</v>
      </c>
      <c r="K92" s="215">
        <f t="shared" si="30"/>
        <v>2.5334235737383029E-3</v>
      </c>
      <c r="L92" s="52">
        <f t="shared" si="35"/>
        <v>0.95056613645281784</v>
      </c>
      <c r="N92" s="40">
        <f t="shared" si="27"/>
        <v>2.7004269304011306</v>
      </c>
      <c r="O92" s="143">
        <f t="shared" si="27"/>
        <v>2.6586066304423648</v>
      </c>
      <c r="P92" s="52">
        <f t="shared" si="39"/>
        <v>-1.5486551214534683E-2</v>
      </c>
    </row>
    <row r="93" spans="1:16" ht="20.100000000000001" customHeight="1" x14ac:dyDescent="0.25">
      <c r="A93" s="38" t="s">
        <v>183</v>
      </c>
      <c r="B93" s="19">
        <v>1778.8600000000004</v>
      </c>
      <c r="C93" s="140">
        <v>2418.56</v>
      </c>
      <c r="D93" s="247">
        <f t="shared" si="28"/>
        <v>2.1449969513082584E-3</v>
      </c>
      <c r="E93" s="215">
        <f t="shared" si="29"/>
        <v>2.8089209068377055E-3</v>
      </c>
      <c r="F93" s="52">
        <f t="shared" si="34"/>
        <v>0.35961233599046549</v>
      </c>
      <c r="H93" s="19">
        <v>536.67300000000023</v>
      </c>
      <c r="I93" s="140">
        <v>600.697</v>
      </c>
      <c r="J93" s="214">
        <f t="shared" si="31"/>
        <v>1.9613538807311424E-3</v>
      </c>
      <c r="K93" s="215">
        <f t="shared" si="30"/>
        <v>2.2184643268582239E-3</v>
      </c>
      <c r="L93" s="52">
        <f t="shared" si="35"/>
        <v>0.11929797101773286</v>
      </c>
      <c r="N93" s="40">
        <f t="shared" si="27"/>
        <v>3.0169490572613928</v>
      </c>
      <c r="O93" s="143">
        <f t="shared" si="27"/>
        <v>2.4836969105583488</v>
      </c>
      <c r="P93" s="52">
        <f t="shared" si="39"/>
        <v>-0.17675212162418766</v>
      </c>
    </row>
    <row r="94" spans="1:16" ht="20.100000000000001" customHeight="1" x14ac:dyDescent="0.25">
      <c r="A94" s="38" t="s">
        <v>217</v>
      </c>
      <c r="B94" s="19">
        <v>1384.55</v>
      </c>
      <c r="C94" s="140">
        <v>1458.13</v>
      </c>
      <c r="D94" s="247">
        <f t="shared" si="28"/>
        <v>1.6695274102143218E-3</v>
      </c>
      <c r="E94" s="215">
        <f t="shared" si="29"/>
        <v>1.6934753910952238E-3</v>
      </c>
      <c r="F94" s="52">
        <f t="shared" si="34"/>
        <v>5.3143620670976242E-2</v>
      </c>
      <c r="H94" s="19">
        <v>445.68900000000002</v>
      </c>
      <c r="I94" s="140">
        <v>424.79500000000002</v>
      </c>
      <c r="J94" s="214">
        <f t="shared" si="31"/>
        <v>1.6288388828004797E-3</v>
      </c>
      <c r="K94" s="215">
        <f t="shared" si="30"/>
        <v>1.5688317966091709E-3</v>
      </c>
      <c r="L94" s="52">
        <f t="shared" si="35"/>
        <v>-4.68802236537137E-2</v>
      </c>
      <c r="N94" s="40">
        <f t="shared" ref="N94" si="40">(H94/B94)*10</f>
        <v>3.2190170091365427</v>
      </c>
      <c r="O94" s="143">
        <f t="shared" ref="O94" si="41">(I94/C94)*10</f>
        <v>2.9132861953323772</v>
      </c>
      <c r="P94" s="52">
        <f t="shared" ref="P94" si="42">(O94-N94)/N94</f>
        <v>-9.4976451797678926E-2</v>
      </c>
    </row>
    <row r="95" spans="1:16" ht="20.100000000000001" customHeight="1" thickBot="1" x14ac:dyDescent="0.3">
      <c r="A95" s="8" t="s">
        <v>17</v>
      </c>
      <c r="B95" s="196">
        <f>B96-SUM(B68:B94)</f>
        <v>18969.880000000237</v>
      </c>
      <c r="C95" s="22">
        <f>C96-SUM(C68:C94)</f>
        <v>19478.959999999614</v>
      </c>
      <c r="D95" s="247">
        <f t="shared" si="28"/>
        <v>2.2874388522246835E-2</v>
      </c>
      <c r="E95" s="215">
        <f t="shared" si="29"/>
        <v>2.2622907013865403E-2</v>
      </c>
      <c r="F95" s="52">
        <f>(C95-B95)/B95</f>
        <v>2.6836226691964823E-2</v>
      </c>
      <c r="H95" s="19">
        <f>H96-SUM(H68:H94)</f>
        <v>6600.3940000000293</v>
      </c>
      <c r="I95" s="140">
        <f>I96-SUM(I68:I94)</f>
        <v>6572.5849999999045</v>
      </c>
      <c r="J95" s="214">
        <f t="shared" si="31"/>
        <v>2.4122153315435286E-2</v>
      </c>
      <c r="K95" s="215">
        <f t="shared" si="30"/>
        <v>2.4273544495383274E-2</v>
      </c>
      <c r="L95" s="52">
        <f t="shared" si="35"/>
        <v>-4.213233331241237E-3</v>
      </c>
      <c r="N95" s="40">
        <f t="shared" si="27"/>
        <v>3.4794073552389087</v>
      </c>
      <c r="O95" s="143">
        <f t="shared" si="27"/>
        <v>3.3741970823904537</v>
      </c>
      <c r="P95" s="52">
        <f>(O95-N95)/N95</f>
        <v>-3.0237986561142637E-2</v>
      </c>
    </row>
    <row r="96" spans="1:16" ht="26.25" customHeight="1" thickBot="1" x14ac:dyDescent="0.3">
      <c r="A96" s="12" t="s">
        <v>18</v>
      </c>
      <c r="B96" s="17">
        <v>829306.54</v>
      </c>
      <c r="C96" s="145">
        <v>861028.15999999957</v>
      </c>
      <c r="D96" s="243">
        <f>SUM(D68:D95)</f>
        <v>1</v>
      </c>
      <c r="E96" s="244">
        <f>SUM(E68:E95)</f>
        <v>0.99999999999999989</v>
      </c>
      <c r="F96" s="57">
        <f>(C96-B96)/B96</f>
        <v>3.8250777571342348E-2</v>
      </c>
      <c r="G96" s="1"/>
      <c r="H96" s="17">
        <v>273623.74800000002</v>
      </c>
      <c r="I96" s="145">
        <v>270771.53899999987</v>
      </c>
      <c r="J96" s="255">
        <f t="shared" si="31"/>
        <v>1</v>
      </c>
      <c r="K96" s="244">
        <f t="shared" si="30"/>
        <v>1</v>
      </c>
      <c r="L96" s="57">
        <f>(I96-H96)/H96</f>
        <v>-1.0423835726422942E-2</v>
      </c>
      <c r="M96" s="1"/>
      <c r="N96" s="37">
        <f t="shared" si="27"/>
        <v>3.2994283151318209</v>
      </c>
      <c r="O96" s="150">
        <f t="shared" si="27"/>
        <v>3.1447466131653585</v>
      </c>
      <c r="P96" s="57">
        <f>(O96-N96)/N96</f>
        <v>-4.6881364646433429E-2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topLeftCell="A10" workbookViewId="0">
      <selection activeCell="L15" sqref="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49" t="s">
        <v>16</v>
      </c>
      <c r="B4" s="337"/>
      <c r="C4" s="337"/>
      <c r="D4" s="337"/>
      <c r="E4" s="364" t="s">
        <v>1</v>
      </c>
      <c r="F4" s="365"/>
      <c r="G4" s="362" t="s">
        <v>104</v>
      </c>
      <c r="H4" s="362"/>
      <c r="I4" s="130" t="s">
        <v>0</v>
      </c>
      <c r="K4" s="366" t="s">
        <v>19</v>
      </c>
      <c r="L4" s="362"/>
      <c r="M4" s="360" t="s">
        <v>104</v>
      </c>
      <c r="N4" s="361"/>
      <c r="O4" s="130" t="s">
        <v>0</v>
      </c>
      <c r="Q4" s="372" t="s">
        <v>22</v>
      </c>
      <c r="R4" s="362"/>
      <c r="S4" s="130" t="s">
        <v>0</v>
      </c>
    </row>
    <row r="5" spans="1:19" x14ac:dyDescent="0.25">
      <c r="A5" s="363"/>
      <c r="B5" s="338"/>
      <c r="C5" s="338"/>
      <c r="D5" s="338"/>
      <c r="E5" s="367" t="s">
        <v>156</v>
      </c>
      <c r="F5" s="368"/>
      <c r="G5" s="369" t="str">
        <f>E5</f>
        <v>jan-out</v>
      </c>
      <c r="H5" s="369"/>
      <c r="I5" s="131" t="s">
        <v>152</v>
      </c>
      <c r="K5" s="370" t="str">
        <f>E5</f>
        <v>jan-out</v>
      </c>
      <c r="L5" s="369"/>
      <c r="M5" s="371" t="str">
        <f>E5</f>
        <v>jan-out</v>
      </c>
      <c r="N5" s="359"/>
      <c r="O5" s="131" t="str">
        <f>I5</f>
        <v>2025/2024</v>
      </c>
      <c r="Q5" s="370" t="str">
        <f>E5</f>
        <v>jan-out</v>
      </c>
      <c r="R5" s="368"/>
      <c r="S5" s="131" t="str">
        <f>O5</f>
        <v>2025/2024</v>
      </c>
    </row>
    <row r="6" spans="1:19" ht="19.5" customHeight="1" thickBot="1" x14ac:dyDescent="0.3">
      <c r="A6" s="350"/>
      <c r="B6" s="373"/>
      <c r="C6" s="373"/>
      <c r="D6" s="373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244114.85000000021</v>
      </c>
      <c r="F7" s="145">
        <v>247562.11999999997</v>
      </c>
      <c r="G7" s="243">
        <f>E7/E15</f>
        <v>0.37013124880493636</v>
      </c>
      <c r="H7" s="244">
        <f>F7/F15</f>
        <v>0.35356748118789594</v>
      </c>
      <c r="I7" s="164">
        <f t="shared" ref="I7:I18" si="0">(F7-E7)/E7</f>
        <v>1.4121508789816571E-2</v>
      </c>
      <c r="J7" s="1"/>
      <c r="K7" s="17">
        <v>65789.081999999937</v>
      </c>
      <c r="L7" s="145">
        <v>67813.326999999976</v>
      </c>
      <c r="M7" s="243">
        <f>K7/K15</f>
        <v>0.2885798161828389</v>
      </c>
      <c r="N7" s="244">
        <f>L7/L15</f>
        <v>0.29209917349078102</v>
      </c>
      <c r="O7" s="164">
        <f t="shared" ref="O7:O18" si="1">(L7-K7)/K7</f>
        <v>3.0768707184575715E-2</v>
      </c>
      <c r="P7" s="1"/>
      <c r="Q7" s="187">
        <f t="shared" ref="Q7:Q18" si="2">(K7/E7)*10</f>
        <v>2.6950053222898926</v>
      </c>
      <c r="R7" s="188">
        <f t="shared" ref="R7:R18" si="3">(L7/F7)*10</f>
        <v>2.7392448812443515</v>
      </c>
      <c r="S7" s="55">
        <f>(R7-Q7)/Q7</f>
        <v>1.6415388343971573E-2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241001.98000000021</v>
      </c>
      <c r="F8" s="181">
        <v>241456.87999999998</v>
      </c>
      <c r="G8" s="245">
        <f>E8/E7</f>
        <v>0.98724833823095981</v>
      </c>
      <c r="H8" s="246">
        <f>F8/F7</f>
        <v>0.97533855341035214</v>
      </c>
      <c r="I8" s="206">
        <f t="shared" si="0"/>
        <v>1.8875363596587919E-3</v>
      </c>
      <c r="K8" s="180">
        <v>65080.420999999937</v>
      </c>
      <c r="L8" s="181">
        <v>66326.329999999973</v>
      </c>
      <c r="M8" s="250">
        <f>K8/K7</f>
        <v>0.98922828866953938</v>
      </c>
      <c r="N8" s="246">
        <f>L8/L7</f>
        <v>0.97807220105865023</v>
      </c>
      <c r="O8" s="207">
        <f t="shared" si="1"/>
        <v>1.9144144749771014E-2</v>
      </c>
      <c r="Q8" s="189">
        <f t="shared" si="2"/>
        <v>2.7004102206961074</v>
      </c>
      <c r="R8" s="190">
        <f t="shared" si="3"/>
        <v>2.7469223490339134</v>
      </c>
      <c r="S8" s="182">
        <f t="shared" ref="S8:S18" si="4">(R8-Q8)/Q8</f>
        <v>1.7224097280233306E-2</v>
      </c>
    </row>
    <row r="9" spans="1:19" ht="24" customHeight="1" x14ac:dyDescent="0.25">
      <c r="A9" s="8"/>
      <c r="B9" t="s">
        <v>37</v>
      </c>
      <c r="E9" s="19">
        <v>3112.8399999999997</v>
      </c>
      <c r="F9" s="140">
        <v>6104.62</v>
      </c>
      <c r="G9" s="247">
        <f>E9/E7</f>
        <v>1.2751538876065905E-2</v>
      </c>
      <c r="H9" s="215">
        <f>F9/F7</f>
        <v>2.4658942167727439E-2</v>
      </c>
      <c r="I9" s="182">
        <f t="shared" si="0"/>
        <v>0.96110946916642048</v>
      </c>
      <c r="K9" s="19">
        <v>708.64499999999987</v>
      </c>
      <c r="L9" s="140">
        <v>1485.4930000000004</v>
      </c>
      <c r="M9" s="247">
        <f>K9/K7</f>
        <v>1.0771468129012661E-2</v>
      </c>
      <c r="N9" s="215">
        <f>L9/L7</f>
        <v>2.1905620409982257E-2</v>
      </c>
      <c r="O9" s="182">
        <f t="shared" si="1"/>
        <v>1.0962442407693564</v>
      </c>
      <c r="Q9" s="189">
        <f t="shared" si="2"/>
        <v>2.2765224039783605</v>
      </c>
      <c r="R9" s="190">
        <f t="shared" si="3"/>
        <v>2.4333914314076885</v>
      </c>
      <c r="S9" s="182">
        <f t="shared" si="4"/>
        <v>6.8907306668798851E-2</v>
      </c>
    </row>
    <row r="10" spans="1:19" ht="24" customHeight="1" thickBot="1" x14ac:dyDescent="0.3">
      <c r="A10" s="8"/>
      <c r="B10" t="s">
        <v>36</v>
      </c>
      <c r="E10" s="19">
        <v>0.03</v>
      </c>
      <c r="F10" s="140">
        <v>0.62000000000000011</v>
      </c>
      <c r="G10" s="247">
        <f>E10/E7</f>
        <v>1.2289297435203131E-7</v>
      </c>
      <c r="H10" s="215">
        <f>F10/F7</f>
        <v>2.5044219204456651E-6</v>
      </c>
      <c r="I10" s="186"/>
      <c r="K10" s="19">
        <v>1.6E-2</v>
      </c>
      <c r="L10" s="140">
        <v>1.504</v>
      </c>
      <c r="M10" s="247">
        <f>K10/K7</f>
        <v>2.432014479241406E-7</v>
      </c>
      <c r="N10" s="215">
        <f>L10/L7</f>
        <v>2.217853136744051E-5</v>
      </c>
      <c r="O10" s="209"/>
      <c r="Q10" s="189"/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415421.06000000017</v>
      </c>
      <c r="F11" s="145">
        <v>452621.39000000013</v>
      </c>
      <c r="G11" s="243">
        <f>E11/E15</f>
        <v>0.6298687511950638</v>
      </c>
      <c r="H11" s="244">
        <f>F11/F15</f>
        <v>0.64643251881210417</v>
      </c>
      <c r="I11" s="164">
        <f t="shared" si="0"/>
        <v>8.9548493280528302E-2</v>
      </c>
      <c r="J11" s="1"/>
      <c r="K11" s="17">
        <v>162186.25899999979</v>
      </c>
      <c r="L11" s="145">
        <v>164345.24500000002</v>
      </c>
      <c r="M11" s="243">
        <f>K11/K15</f>
        <v>0.7114201838171611</v>
      </c>
      <c r="N11" s="244">
        <f>L11/L15</f>
        <v>0.70790082650921904</v>
      </c>
      <c r="O11" s="164">
        <f t="shared" si="1"/>
        <v>1.3311768908858303E-2</v>
      </c>
      <c r="Q11" s="191">
        <f t="shared" si="2"/>
        <v>3.9041414751577523</v>
      </c>
      <c r="R11" s="192">
        <f t="shared" si="3"/>
        <v>3.6309650544796384</v>
      </c>
      <c r="S11" s="57">
        <f t="shared" si="4"/>
        <v>-6.9970932768791613E-2</v>
      </c>
    </row>
    <row r="12" spans="1:19" s="3" customFormat="1" ht="24" customHeight="1" x14ac:dyDescent="0.25">
      <c r="A12" s="46"/>
      <c r="B12" s="3" t="s">
        <v>33</v>
      </c>
      <c r="E12" s="31">
        <v>407428.79000000015</v>
      </c>
      <c r="F12" s="141">
        <v>443946.72000000009</v>
      </c>
      <c r="G12" s="247">
        <f>E12/E11</f>
        <v>0.98076103796952419</v>
      </c>
      <c r="H12" s="215">
        <f>F12/F11</f>
        <v>0.98083459997328004</v>
      </c>
      <c r="I12" s="206">
        <f t="shared" si="0"/>
        <v>8.9630214889821411E-2</v>
      </c>
      <c r="K12" s="31">
        <v>160172.7769999998</v>
      </c>
      <c r="L12" s="141">
        <v>161822.53300000002</v>
      </c>
      <c r="M12" s="247">
        <f>K12/K11</f>
        <v>0.98758537244514655</v>
      </c>
      <c r="N12" s="215">
        <f>L12/L11</f>
        <v>0.98464992400601548</v>
      </c>
      <c r="O12" s="206">
        <f t="shared" si="1"/>
        <v>1.0299852639754312E-2</v>
      </c>
      <c r="Q12" s="189">
        <f t="shared" si="2"/>
        <v>3.9313072843968571</v>
      </c>
      <c r="R12" s="190">
        <f t="shared" si="3"/>
        <v>3.6450890548307235</v>
      </c>
      <c r="S12" s="182">
        <f t="shared" si="4"/>
        <v>-7.280484807232393E-2</v>
      </c>
    </row>
    <row r="13" spans="1:19" ht="24" customHeight="1" x14ac:dyDescent="0.25">
      <c r="A13" s="8"/>
      <c r="B13" s="3" t="s">
        <v>37</v>
      </c>
      <c r="D13" s="3"/>
      <c r="E13" s="19">
        <v>7863.5699999999988</v>
      </c>
      <c r="F13" s="140">
        <v>8657.34</v>
      </c>
      <c r="G13" s="247">
        <f>E13/E11</f>
        <v>1.8929155878616252E-2</v>
      </c>
      <c r="H13" s="215">
        <f>F13/F11</f>
        <v>1.9127111955535282E-2</v>
      </c>
      <c r="I13" s="182">
        <f t="shared" si="0"/>
        <v>0.10094270159736626</v>
      </c>
      <c r="K13" s="19">
        <v>1965.3400000000004</v>
      </c>
      <c r="L13" s="140">
        <v>2475.1719999999987</v>
      </c>
      <c r="M13" s="247">
        <f>K13/K11</f>
        <v>1.2117795996515359E-2</v>
      </c>
      <c r="N13" s="215">
        <f>L13/L11</f>
        <v>1.506080690074117E-2</v>
      </c>
      <c r="O13" s="182">
        <f t="shared" si="1"/>
        <v>0.25941160308139977</v>
      </c>
      <c r="Q13" s="189">
        <f t="shared" si="2"/>
        <v>2.4992973929144151</v>
      </c>
      <c r="R13" s="190">
        <f t="shared" si="3"/>
        <v>2.8590444640039534</v>
      </c>
      <c r="S13" s="182">
        <f t="shared" si="4"/>
        <v>0.14393928153945676</v>
      </c>
    </row>
    <row r="14" spans="1:19" ht="24" customHeight="1" thickBot="1" x14ac:dyDescent="0.3">
      <c r="A14" s="8"/>
      <c r="B14" t="s">
        <v>36</v>
      </c>
      <c r="E14" s="19">
        <v>128.70000000000005</v>
      </c>
      <c r="F14" s="140">
        <v>17.329999999999998</v>
      </c>
      <c r="G14" s="247">
        <f>E14/E11</f>
        <v>3.0980615185951334E-4</v>
      </c>
      <c r="H14" s="215">
        <f>F14/F11</f>
        <v>3.8288071184616337E-5</v>
      </c>
      <c r="I14" s="182">
        <f t="shared" si="0"/>
        <v>-0.86534576534576546</v>
      </c>
      <c r="K14" s="19">
        <v>48.142000000000003</v>
      </c>
      <c r="L14" s="140">
        <v>47.54</v>
      </c>
      <c r="M14" s="247">
        <f>K14/K11</f>
        <v>2.968315583381208E-4</v>
      </c>
      <c r="N14" s="215">
        <f>L14/L11</f>
        <v>2.892690932433122E-4</v>
      </c>
      <c r="O14" s="182">
        <f t="shared" si="1"/>
        <v>-1.2504673673715338E-2</v>
      </c>
      <c r="Q14" s="189">
        <f t="shared" ref="Q14" si="5">(K14/E14)*10</f>
        <v>3.7406371406371397</v>
      </c>
      <c r="R14" s="190">
        <f t="shared" ref="R14" si="6">(L14/F14)*10</f>
        <v>27.432198499711482</v>
      </c>
      <c r="S14" s="182">
        <f t="shared" ref="S14" si="7">(R14-Q14)/Q14</f>
        <v>6.3335630985685443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659535.91000000027</v>
      </c>
      <c r="F15" s="145">
        <v>700183.51</v>
      </c>
      <c r="G15" s="243">
        <f>G7+G11</f>
        <v>1.0000000000000002</v>
      </c>
      <c r="H15" s="244">
        <f>H7+H11</f>
        <v>1</v>
      </c>
      <c r="I15" s="164">
        <f t="shared" si="0"/>
        <v>6.1630609317390658E-2</v>
      </c>
      <c r="J15" s="1"/>
      <c r="K15" s="17">
        <v>227975.34099999972</v>
      </c>
      <c r="L15" s="145">
        <v>232158.57199999999</v>
      </c>
      <c r="M15" s="243">
        <f>M7+M11</f>
        <v>1</v>
      </c>
      <c r="N15" s="244">
        <f>N7+N11</f>
        <v>1</v>
      </c>
      <c r="O15" s="164">
        <f t="shared" si="1"/>
        <v>1.8349488947579935E-2</v>
      </c>
      <c r="Q15" s="191">
        <f t="shared" si="2"/>
        <v>3.4566024009215757</v>
      </c>
      <c r="R15" s="192">
        <f t="shared" si="3"/>
        <v>3.3156817989044041</v>
      </c>
      <c r="S15" s="57">
        <f t="shared" si="4"/>
        <v>-4.0768530965435978E-2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648430.77000000037</v>
      </c>
      <c r="F16" s="181">
        <f t="shared" ref="F16:F17" si="8">F8+F12</f>
        <v>685403.60000000009</v>
      </c>
      <c r="G16" s="245">
        <f>E16/E15</f>
        <v>0.98316219051666209</v>
      </c>
      <c r="H16" s="246">
        <f>F16/F15</f>
        <v>0.97889137663353443</v>
      </c>
      <c r="I16" s="207">
        <f t="shared" si="0"/>
        <v>5.7018932028780347E-2</v>
      </c>
      <c r="J16" s="3"/>
      <c r="K16" s="180">
        <f t="shared" ref="K16:L18" si="9">K8+K12</f>
        <v>225253.19799999974</v>
      </c>
      <c r="L16" s="181">
        <f t="shared" si="9"/>
        <v>228148.86300000001</v>
      </c>
      <c r="M16" s="250">
        <f>K16/K15</f>
        <v>0.98805948490718576</v>
      </c>
      <c r="N16" s="246">
        <f>L16/L15</f>
        <v>0.98272857656963886</v>
      </c>
      <c r="O16" s="207">
        <f t="shared" si="1"/>
        <v>1.2855156000938435E-2</v>
      </c>
      <c r="P16" s="3"/>
      <c r="Q16" s="189">
        <f t="shared" si="2"/>
        <v>3.473820312382764</v>
      </c>
      <c r="R16" s="190">
        <f t="shared" si="3"/>
        <v>3.3286790877666821</v>
      </c>
      <c r="S16" s="182">
        <f t="shared" si="4"/>
        <v>-4.1781442781801979E-2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10976.409999999998</v>
      </c>
      <c r="F17" s="140">
        <f t="shared" si="8"/>
        <v>14761.96</v>
      </c>
      <c r="G17" s="248">
        <f>E17/E15</f>
        <v>1.6642626782823688E-2</v>
      </c>
      <c r="H17" s="215">
        <f>F17/F15</f>
        <v>2.1082987230019168E-2</v>
      </c>
      <c r="I17" s="182">
        <f t="shared" si="0"/>
        <v>0.34488052104467687</v>
      </c>
      <c r="K17" s="19">
        <f t="shared" si="9"/>
        <v>2673.9850000000001</v>
      </c>
      <c r="L17" s="140">
        <f t="shared" si="9"/>
        <v>3960.6649999999991</v>
      </c>
      <c r="M17" s="247">
        <f>K17/K15</f>
        <v>1.1729272947989595E-2</v>
      </c>
      <c r="N17" s="215">
        <f>L17/L15</f>
        <v>1.7060171269489024E-2</v>
      </c>
      <c r="O17" s="182">
        <f t="shared" si="1"/>
        <v>0.48118444942660443</v>
      </c>
      <c r="Q17" s="189">
        <f t="shared" si="2"/>
        <v>2.4361198242412598</v>
      </c>
      <c r="R17" s="190">
        <f t="shared" si="3"/>
        <v>2.6830210893404391</v>
      </c>
      <c r="S17" s="182">
        <f t="shared" si="4"/>
        <v>0.10135021382869695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128.73000000000005</v>
      </c>
      <c r="F18" s="142">
        <f>F10+F14</f>
        <v>17.95</v>
      </c>
      <c r="G18" s="249">
        <f>E18/E15</f>
        <v>1.9518270051436623E-4</v>
      </c>
      <c r="H18" s="221">
        <f>F18/F15</f>
        <v>2.5636136446572411E-5</v>
      </c>
      <c r="I18" s="208">
        <f t="shared" si="0"/>
        <v>-0.86056086382350661</v>
      </c>
      <c r="K18" s="21">
        <f t="shared" si="9"/>
        <v>48.158000000000001</v>
      </c>
      <c r="L18" s="142">
        <f t="shared" si="9"/>
        <v>49.043999999999997</v>
      </c>
      <c r="M18" s="249">
        <f>K18/K15</f>
        <v>2.112421448247776E-4</v>
      </c>
      <c r="N18" s="221">
        <f>L18/L15</f>
        <v>2.112521608721818E-4</v>
      </c>
      <c r="O18" s="208">
        <f t="shared" si="1"/>
        <v>1.8397773993936536E-2</v>
      </c>
      <c r="Q18" s="193">
        <f t="shared" si="2"/>
        <v>3.7410083119707904</v>
      </c>
      <c r="R18" s="194">
        <f t="shared" si="3"/>
        <v>27.322562674094705</v>
      </c>
      <c r="S18" s="186">
        <f t="shared" si="4"/>
        <v>6.3035289942194703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70" zoomScaleNormal="100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6" t="s">
        <v>3</v>
      </c>
      <c r="B4" s="364" t="s">
        <v>1</v>
      </c>
      <c r="C4" s="362"/>
      <c r="D4" s="364" t="s">
        <v>104</v>
      </c>
      <c r="E4" s="362"/>
      <c r="F4" s="130" t="s">
        <v>0</v>
      </c>
      <c r="H4" s="374" t="s">
        <v>19</v>
      </c>
      <c r="I4" s="375"/>
      <c r="J4" s="364" t="s">
        <v>104</v>
      </c>
      <c r="K4" s="365"/>
      <c r="L4" s="130" t="s">
        <v>0</v>
      </c>
      <c r="N4" s="372" t="s">
        <v>22</v>
      </c>
      <c r="O4" s="362"/>
      <c r="P4" s="130" t="s">
        <v>0</v>
      </c>
    </row>
    <row r="5" spans="1:16" x14ac:dyDescent="0.25">
      <c r="A5" s="377"/>
      <c r="B5" s="367" t="s">
        <v>156</v>
      </c>
      <c r="C5" s="369"/>
      <c r="D5" s="367" t="str">
        <f>B5</f>
        <v>jan-out</v>
      </c>
      <c r="E5" s="369"/>
      <c r="F5" s="131" t="s">
        <v>152</v>
      </c>
      <c r="H5" s="370" t="str">
        <f>B5</f>
        <v>jan-out</v>
      </c>
      <c r="I5" s="369"/>
      <c r="J5" s="367" t="str">
        <f>B5</f>
        <v>jan-out</v>
      </c>
      <c r="K5" s="368"/>
      <c r="L5" s="131" t="str">
        <f>F5</f>
        <v>2025/2024</v>
      </c>
      <c r="N5" s="370" t="str">
        <f>B5</f>
        <v>jan-out</v>
      </c>
      <c r="O5" s="368"/>
      <c r="P5" s="131" t="str">
        <f>L5</f>
        <v>2025/2024</v>
      </c>
    </row>
    <row r="6" spans="1:16" ht="19.5" customHeight="1" thickBot="1" x14ac:dyDescent="0.3">
      <c r="A6" s="378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164</v>
      </c>
      <c r="B7" s="39">
        <v>73177.649999999994</v>
      </c>
      <c r="C7" s="147">
        <v>74271.22000000003</v>
      </c>
      <c r="D7" s="247">
        <f>B7/$B$33</f>
        <v>0.1109532458968004</v>
      </c>
      <c r="E7" s="246">
        <f>C7/$C$33</f>
        <v>0.10607393481745953</v>
      </c>
      <c r="F7" s="52">
        <f>(C7-B7)/B7</f>
        <v>1.4944043707334632E-2</v>
      </c>
      <c r="H7" s="39">
        <v>31158.094000000005</v>
      </c>
      <c r="I7" s="147">
        <v>32496.183999999997</v>
      </c>
      <c r="J7" s="247">
        <f>H7/$H$33</f>
        <v>0.13667308869164063</v>
      </c>
      <c r="K7" s="246">
        <f>I7/$I$33</f>
        <v>0.1399740863326813</v>
      </c>
      <c r="L7" s="52">
        <f t="shared" ref="L7:L33" si="0">(I7-H7)/H7</f>
        <v>4.2945181435038761E-2</v>
      </c>
      <c r="N7" s="27">
        <f t="shared" ref="N7:N33" si="1">(H7/B7)*10</f>
        <v>4.2578702650331088</v>
      </c>
      <c r="O7" s="151">
        <f t="shared" ref="O7:O33" si="2">(I7/C7)*10</f>
        <v>4.3753400038399786</v>
      </c>
      <c r="P7" s="61">
        <f>(O7-N7)/N7</f>
        <v>2.7588848765911448E-2</v>
      </c>
    </row>
    <row r="8" spans="1:16" ht="20.100000000000001" customHeight="1" x14ac:dyDescent="0.25">
      <c r="A8" s="8" t="s">
        <v>163</v>
      </c>
      <c r="B8" s="19">
        <v>81785.119999999981</v>
      </c>
      <c r="C8" s="140">
        <v>86485.070000000022</v>
      </c>
      <c r="D8" s="247">
        <f t="shared" ref="D8:D32" si="3">B8/$B$33</f>
        <v>0.12400404399511773</v>
      </c>
      <c r="E8" s="215">
        <f t="shared" ref="E8:E32" si="4">C8/$C$33</f>
        <v>0.12351771894770845</v>
      </c>
      <c r="F8" s="52">
        <f t="shared" ref="F8:F33" si="5">(C8-B8)/B8</f>
        <v>5.746705513178977E-2</v>
      </c>
      <c r="H8" s="19">
        <v>29050.745999999988</v>
      </c>
      <c r="I8" s="140">
        <v>28813.807999999997</v>
      </c>
      <c r="J8" s="247">
        <f t="shared" ref="J8:J32" si="6">H8/$H$33</f>
        <v>0.1274293345612322</v>
      </c>
      <c r="K8" s="215">
        <f t="shared" ref="K8:K32" si="7">I8/$I$33</f>
        <v>0.12411261730193622</v>
      </c>
      <c r="L8" s="52">
        <f t="shared" si="0"/>
        <v>-8.1560039800696038E-3</v>
      </c>
      <c r="N8" s="27">
        <f t="shared" si="1"/>
        <v>3.5520820902384194</v>
      </c>
      <c r="O8" s="152">
        <f t="shared" si="2"/>
        <v>3.3316511161984366</v>
      </c>
      <c r="P8" s="52">
        <f t="shared" ref="P8:P71" si="8">(O8-N8)/N8</f>
        <v>-6.2056835523524527E-2</v>
      </c>
    </row>
    <row r="9" spans="1:16" ht="20.100000000000001" customHeight="1" x14ac:dyDescent="0.25">
      <c r="A9" s="8" t="s">
        <v>167</v>
      </c>
      <c r="B9" s="19">
        <v>48679.720000000016</v>
      </c>
      <c r="C9" s="140">
        <v>51347.320000000007</v>
      </c>
      <c r="D9" s="247">
        <f t="shared" si="3"/>
        <v>7.3809051579920848E-2</v>
      </c>
      <c r="E9" s="215">
        <f t="shared" si="4"/>
        <v>7.3334089230407615E-2</v>
      </c>
      <c r="F9" s="52">
        <f t="shared" si="5"/>
        <v>5.4799000487266367E-2</v>
      </c>
      <c r="H9" s="19">
        <v>20525.484999999993</v>
      </c>
      <c r="I9" s="140">
        <v>21222.336999999996</v>
      </c>
      <c r="J9" s="247">
        <f t="shared" si="6"/>
        <v>9.0033794488325825E-2</v>
      </c>
      <c r="K9" s="215">
        <f t="shared" si="7"/>
        <v>9.1413109656790975E-2</v>
      </c>
      <c r="L9" s="52">
        <f t="shared" si="0"/>
        <v>3.3950574127724766E-2</v>
      </c>
      <c r="N9" s="27">
        <f t="shared" si="1"/>
        <v>4.2164344823676032</v>
      </c>
      <c r="O9" s="152">
        <f t="shared" si="2"/>
        <v>4.1330953592125148</v>
      </c>
      <c r="P9" s="52">
        <f t="shared" si="8"/>
        <v>-1.976530727646739E-2</v>
      </c>
    </row>
    <row r="10" spans="1:16" ht="20.100000000000001" customHeight="1" x14ac:dyDescent="0.25">
      <c r="A10" s="8" t="s">
        <v>172</v>
      </c>
      <c r="B10" s="19">
        <v>75859.849999999977</v>
      </c>
      <c r="C10" s="140">
        <v>96771.780000000028</v>
      </c>
      <c r="D10" s="247">
        <f t="shared" si="3"/>
        <v>0.11502004492825872</v>
      </c>
      <c r="E10" s="215">
        <f t="shared" si="4"/>
        <v>0.1382091674795369</v>
      </c>
      <c r="F10" s="52">
        <f t="shared" si="5"/>
        <v>0.27566532230158719</v>
      </c>
      <c r="H10" s="19">
        <v>24773.84299999999</v>
      </c>
      <c r="I10" s="140">
        <v>19966.972999999998</v>
      </c>
      <c r="J10" s="247">
        <f t="shared" si="6"/>
        <v>0.10866895906956883</v>
      </c>
      <c r="K10" s="215">
        <f t="shared" si="7"/>
        <v>8.6005753860339929E-2</v>
      </c>
      <c r="L10" s="52">
        <f t="shared" si="0"/>
        <v>-0.19403005016218089</v>
      </c>
      <c r="N10" s="27">
        <f t="shared" si="1"/>
        <v>3.2657384637591558</v>
      </c>
      <c r="O10" s="152">
        <f t="shared" si="2"/>
        <v>2.0633053355017332</v>
      </c>
      <c r="P10" s="52">
        <f t="shared" si="8"/>
        <v>-0.36819639465963694</v>
      </c>
    </row>
    <row r="11" spans="1:16" ht="20.100000000000001" customHeight="1" x14ac:dyDescent="0.25">
      <c r="A11" s="8" t="s">
        <v>165</v>
      </c>
      <c r="B11" s="19">
        <v>45527.35</v>
      </c>
      <c r="C11" s="140">
        <v>49094.25</v>
      </c>
      <c r="D11" s="247">
        <f t="shared" si="3"/>
        <v>6.9029372487087196E-2</v>
      </c>
      <c r="E11" s="215">
        <f t="shared" si="4"/>
        <v>7.0116261378392067E-2</v>
      </c>
      <c r="F11" s="52">
        <f t="shared" si="5"/>
        <v>7.834631271093094E-2</v>
      </c>
      <c r="H11" s="19">
        <v>17135.026000000009</v>
      </c>
      <c r="I11" s="140">
        <v>17999.119000000002</v>
      </c>
      <c r="J11" s="247">
        <f t="shared" si="6"/>
        <v>7.516175181420176E-2</v>
      </c>
      <c r="K11" s="215">
        <f t="shared" si="7"/>
        <v>7.7529418125469901E-2</v>
      </c>
      <c r="L11" s="52">
        <f t="shared" si="0"/>
        <v>5.0428461561715342E-2</v>
      </c>
      <c r="N11" s="27">
        <f t="shared" si="1"/>
        <v>3.7636774378478011</v>
      </c>
      <c r="O11" s="152">
        <f t="shared" si="2"/>
        <v>3.6662376958605138</v>
      </c>
      <c r="P11" s="52">
        <f t="shared" si="8"/>
        <v>-2.5889503974869478E-2</v>
      </c>
    </row>
    <row r="12" spans="1:16" ht="20.100000000000001" customHeight="1" x14ac:dyDescent="0.25">
      <c r="A12" s="8" t="s">
        <v>169</v>
      </c>
      <c r="B12" s="19">
        <v>56547.44000000001</v>
      </c>
      <c r="C12" s="140">
        <v>55751.929999999986</v>
      </c>
      <c r="D12" s="247">
        <f t="shared" si="3"/>
        <v>8.5738227657687405E-2</v>
      </c>
      <c r="E12" s="215">
        <f t="shared" si="4"/>
        <v>7.9624740091351162E-2</v>
      </c>
      <c r="F12" s="52">
        <f t="shared" si="5"/>
        <v>-1.4068010859554805E-2</v>
      </c>
      <c r="H12" s="19">
        <v>14106.235999999995</v>
      </c>
      <c r="I12" s="140">
        <v>14053.884999999995</v>
      </c>
      <c r="J12" s="247">
        <f t="shared" si="6"/>
        <v>6.1876148262894802E-2</v>
      </c>
      <c r="K12" s="215">
        <f t="shared" si="7"/>
        <v>6.0535714356478726E-2</v>
      </c>
      <c r="L12" s="52">
        <f t="shared" si="0"/>
        <v>-3.7111955308276839E-3</v>
      </c>
      <c r="N12" s="27">
        <f t="shared" si="1"/>
        <v>2.4945843702208257</v>
      </c>
      <c r="O12" s="152">
        <f t="shared" si="2"/>
        <v>2.5207889664088756</v>
      </c>
      <c r="P12" s="52">
        <f t="shared" si="8"/>
        <v>1.0504594072210213E-2</v>
      </c>
    </row>
    <row r="13" spans="1:16" ht="20.100000000000001" customHeight="1" x14ac:dyDescent="0.25">
      <c r="A13" s="8" t="s">
        <v>174</v>
      </c>
      <c r="B13" s="19">
        <v>21888.840000000004</v>
      </c>
      <c r="C13" s="140">
        <v>20475.389999999992</v>
      </c>
      <c r="D13" s="247">
        <f t="shared" si="3"/>
        <v>3.3188245959192744E-2</v>
      </c>
      <c r="E13" s="215">
        <f t="shared" si="4"/>
        <v>2.9242890910127245E-2</v>
      </c>
      <c r="F13" s="52">
        <f t="shared" si="5"/>
        <v>-6.4574002094218402E-2</v>
      </c>
      <c r="H13" s="19">
        <v>10278.454999999998</v>
      </c>
      <c r="I13" s="140">
        <v>10532.931</v>
      </c>
      <c r="J13" s="247">
        <f t="shared" si="6"/>
        <v>4.5085819171995452E-2</v>
      </c>
      <c r="K13" s="215">
        <f t="shared" si="7"/>
        <v>4.5369554564627504E-2</v>
      </c>
      <c r="L13" s="52">
        <f t="shared" si="0"/>
        <v>2.475819566267522E-2</v>
      </c>
      <c r="N13" s="27">
        <f t="shared" si="1"/>
        <v>4.695751350916721</v>
      </c>
      <c r="O13" s="152">
        <f t="shared" si="2"/>
        <v>5.1441906601046448</v>
      </c>
      <c r="P13" s="52">
        <f t="shared" si="8"/>
        <v>9.5498946957738265E-2</v>
      </c>
    </row>
    <row r="14" spans="1:16" ht="20.100000000000001" customHeight="1" x14ac:dyDescent="0.25">
      <c r="A14" s="8" t="s">
        <v>173</v>
      </c>
      <c r="B14" s="19">
        <v>30610.540000000005</v>
      </c>
      <c r="C14" s="140">
        <v>39123.549999999996</v>
      </c>
      <c r="D14" s="247">
        <f t="shared" si="3"/>
        <v>4.6412241601825763E-2</v>
      </c>
      <c r="E14" s="215">
        <f t="shared" si="4"/>
        <v>5.5876137385754754E-2</v>
      </c>
      <c r="F14" s="52">
        <f t="shared" si="5"/>
        <v>0.27810714871413539</v>
      </c>
      <c r="H14" s="19">
        <v>7291.876000000002</v>
      </c>
      <c r="I14" s="140">
        <v>9649.2019999999993</v>
      </c>
      <c r="J14" s="247">
        <f t="shared" si="6"/>
        <v>3.1985371610870866E-2</v>
      </c>
      <c r="K14" s="215">
        <f t="shared" si="7"/>
        <v>4.1562979634454343E-2</v>
      </c>
      <c r="L14" s="52">
        <f t="shared" si="0"/>
        <v>0.32328114191738816</v>
      </c>
      <c r="N14" s="27">
        <f t="shared" si="1"/>
        <v>2.3821454962898403</v>
      </c>
      <c r="O14" s="152">
        <f t="shared" si="2"/>
        <v>2.466341116795383</v>
      </c>
      <c r="P14" s="52">
        <f t="shared" si="8"/>
        <v>3.5344449210460191E-2</v>
      </c>
    </row>
    <row r="15" spans="1:16" ht="20.100000000000001" customHeight="1" x14ac:dyDescent="0.25">
      <c r="A15" s="8" t="s">
        <v>162</v>
      </c>
      <c r="B15" s="19">
        <v>29877.679999999997</v>
      </c>
      <c r="C15" s="140">
        <v>31718.450000000004</v>
      </c>
      <c r="D15" s="247">
        <f t="shared" si="3"/>
        <v>4.5301066321013522E-2</v>
      </c>
      <c r="E15" s="215">
        <f t="shared" si="4"/>
        <v>4.5300195658706674E-2</v>
      </c>
      <c r="F15" s="52">
        <f t="shared" si="5"/>
        <v>6.1610205343922551E-2</v>
      </c>
      <c r="H15" s="19">
        <v>8171.791000000002</v>
      </c>
      <c r="I15" s="140">
        <v>8997.7630000000026</v>
      </c>
      <c r="J15" s="247">
        <f t="shared" si="6"/>
        <v>3.584506536608275E-2</v>
      </c>
      <c r="K15" s="215">
        <f t="shared" si="7"/>
        <v>3.8756970817342924E-2</v>
      </c>
      <c r="L15" s="52">
        <f t="shared" si="0"/>
        <v>0.1010760064715312</v>
      </c>
      <c r="N15" s="27">
        <f t="shared" si="1"/>
        <v>2.7350821750550924</v>
      </c>
      <c r="O15" s="152">
        <f t="shared" si="2"/>
        <v>2.8367599930009195</v>
      </c>
      <c r="P15" s="52">
        <f t="shared" si="8"/>
        <v>3.7175416107480937E-2</v>
      </c>
    </row>
    <row r="16" spans="1:16" ht="20.100000000000001" customHeight="1" x14ac:dyDescent="0.25">
      <c r="A16" s="8" t="s">
        <v>171</v>
      </c>
      <c r="B16" s="19">
        <v>43030.54</v>
      </c>
      <c r="C16" s="140">
        <v>36591.090000000004</v>
      </c>
      <c r="D16" s="247">
        <f t="shared" si="3"/>
        <v>6.5243665049261712E-2</v>
      </c>
      <c r="E16" s="215">
        <f t="shared" si="4"/>
        <v>5.2259285569293108E-2</v>
      </c>
      <c r="F16" s="52">
        <f t="shared" si="5"/>
        <v>-0.14964836602097015</v>
      </c>
      <c r="H16" s="19">
        <v>9741.1419999999998</v>
      </c>
      <c r="I16" s="140">
        <v>8763.1530000000002</v>
      </c>
      <c r="J16" s="247">
        <f t="shared" si="6"/>
        <v>4.27289283010657E-2</v>
      </c>
      <c r="K16" s="215">
        <f t="shared" si="7"/>
        <v>3.774641153461266E-2</v>
      </c>
      <c r="L16" s="52">
        <f t="shared" si="0"/>
        <v>-0.1003977767699105</v>
      </c>
      <c r="N16" s="27">
        <f t="shared" si="1"/>
        <v>2.2637740544273903</v>
      </c>
      <c r="O16" s="152">
        <f t="shared" si="2"/>
        <v>2.3948871159618363</v>
      </c>
      <c r="P16" s="52">
        <f t="shared" si="8"/>
        <v>5.7917909818791691E-2</v>
      </c>
    </row>
    <row r="17" spans="1:16" ht="20.100000000000001" customHeight="1" x14ac:dyDescent="0.25">
      <c r="A17" s="8" t="s">
        <v>166</v>
      </c>
      <c r="B17" s="19">
        <v>10154.870000000001</v>
      </c>
      <c r="C17" s="140">
        <v>13427.94</v>
      </c>
      <c r="D17" s="247">
        <f t="shared" si="3"/>
        <v>1.5396993319135579E-2</v>
      </c>
      <c r="E17" s="215">
        <f t="shared" si="4"/>
        <v>1.9177743846038302E-2</v>
      </c>
      <c r="F17" s="52">
        <f t="shared" si="5"/>
        <v>0.32231530290392685</v>
      </c>
      <c r="H17" s="19">
        <v>5183.4440000000004</v>
      </c>
      <c r="I17" s="140">
        <v>7188.7060000000001</v>
      </c>
      <c r="J17" s="247">
        <f t="shared" si="6"/>
        <v>2.2736862580238458E-2</v>
      </c>
      <c r="K17" s="215">
        <f t="shared" si="7"/>
        <v>3.0964637394478814E-2</v>
      </c>
      <c r="L17" s="52">
        <f t="shared" si="0"/>
        <v>0.38685900725463601</v>
      </c>
      <c r="N17" s="27">
        <f t="shared" si="1"/>
        <v>5.1043922768090582</v>
      </c>
      <c r="O17" s="152">
        <f t="shared" si="2"/>
        <v>5.3535434325741704</v>
      </c>
      <c r="P17" s="52">
        <f t="shared" si="8"/>
        <v>4.8811130151005112E-2</v>
      </c>
    </row>
    <row r="18" spans="1:16" ht="20.100000000000001" customHeight="1" x14ac:dyDescent="0.25">
      <c r="A18" s="8" t="s">
        <v>178</v>
      </c>
      <c r="B18" s="19">
        <v>8186.6700000000019</v>
      </c>
      <c r="C18" s="140">
        <v>9917.4300000000021</v>
      </c>
      <c r="D18" s="247">
        <f t="shared" si="3"/>
        <v>1.2412773703254467E-2</v>
      </c>
      <c r="E18" s="215">
        <f t="shared" si="4"/>
        <v>1.4164043937567167E-2</v>
      </c>
      <c r="F18" s="52">
        <f t="shared" si="5"/>
        <v>0.21141196603747309</v>
      </c>
      <c r="H18" s="19">
        <v>3767.5449999999996</v>
      </c>
      <c r="I18" s="140">
        <v>4824.8259999999991</v>
      </c>
      <c r="J18" s="247">
        <f t="shared" si="6"/>
        <v>1.6526107531954524E-2</v>
      </c>
      <c r="K18" s="215">
        <f t="shared" si="7"/>
        <v>2.078245898238899E-2</v>
      </c>
      <c r="L18" s="52">
        <f t="shared" si="0"/>
        <v>0.2806286321729401</v>
      </c>
      <c r="N18" s="27">
        <f t="shared" si="1"/>
        <v>4.602048207635093</v>
      </c>
      <c r="O18" s="152">
        <f t="shared" si="2"/>
        <v>4.8649962742363675</v>
      </c>
      <c r="P18" s="52">
        <f t="shared" si="8"/>
        <v>5.7137182127954843E-2</v>
      </c>
    </row>
    <row r="19" spans="1:16" ht="20.100000000000001" customHeight="1" x14ac:dyDescent="0.25">
      <c r="A19" s="8" t="s">
        <v>168</v>
      </c>
      <c r="B19" s="19">
        <v>13889.109999999997</v>
      </c>
      <c r="C19" s="140">
        <v>11463.919999999998</v>
      </c>
      <c r="D19" s="247">
        <f t="shared" si="3"/>
        <v>2.1058913986957892E-2</v>
      </c>
      <c r="E19" s="215">
        <f t="shared" si="4"/>
        <v>1.6372736341648486E-2</v>
      </c>
      <c r="F19" s="52">
        <f t="shared" si="5"/>
        <v>-0.17461090019446884</v>
      </c>
      <c r="H19" s="19">
        <v>4521.8829999999998</v>
      </c>
      <c r="I19" s="140">
        <v>3882.8919999999998</v>
      </c>
      <c r="J19" s="247">
        <f t="shared" si="6"/>
        <v>1.9834965396542607E-2</v>
      </c>
      <c r="K19" s="215">
        <f t="shared" si="7"/>
        <v>1.6725171793355108E-2</v>
      </c>
      <c r="L19" s="52">
        <f t="shared" si="0"/>
        <v>-0.14131082117781466</v>
      </c>
      <c r="N19" s="27">
        <f t="shared" si="1"/>
        <v>3.255703929193448</v>
      </c>
      <c r="O19" s="152">
        <f t="shared" si="2"/>
        <v>3.3870543409235236</v>
      </c>
      <c r="P19" s="52">
        <f t="shared" si="8"/>
        <v>4.034470412136517E-2</v>
      </c>
    </row>
    <row r="20" spans="1:16" ht="20.100000000000001" customHeight="1" x14ac:dyDescent="0.25">
      <c r="A20" s="8" t="s">
        <v>175</v>
      </c>
      <c r="B20" s="19">
        <v>13930.840000000004</v>
      </c>
      <c r="C20" s="140">
        <v>11061.17</v>
      </c>
      <c r="D20" s="247">
        <f t="shared" si="3"/>
        <v>2.1122185750280083E-2</v>
      </c>
      <c r="E20" s="215">
        <f t="shared" si="4"/>
        <v>1.5797529993244196E-2</v>
      </c>
      <c r="F20" s="52">
        <f t="shared" si="5"/>
        <v>-0.20599403912470482</v>
      </c>
      <c r="H20" s="19">
        <v>4526.3200000000015</v>
      </c>
      <c r="I20" s="140">
        <v>3859.3940000000002</v>
      </c>
      <c r="J20" s="247">
        <f t="shared" si="6"/>
        <v>1.9854428027810265E-2</v>
      </c>
      <c r="K20" s="215">
        <f t="shared" si="7"/>
        <v>1.6623956491255476E-2</v>
      </c>
      <c r="L20" s="52">
        <f t="shared" si="0"/>
        <v>-0.1473439792149033</v>
      </c>
      <c r="N20" s="27">
        <f t="shared" si="1"/>
        <v>3.2491364483405167</v>
      </c>
      <c r="O20" s="152">
        <f t="shared" si="2"/>
        <v>3.4891372250855923</v>
      </c>
      <c r="P20" s="52">
        <f t="shared" si="8"/>
        <v>7.3866019651977075E-2</v>
      </c>
    </row>
    <row r="21" spans="1:16" ht="20.100000000000001" customHeight="1" x14ac:dyDescent="0.25">
      <c r="A21" s="8" t="s">
        <v>179</v>
      </c>
      <c r="B21" s="19">
        <v>6975.44</v>
      </c>
      <c r="C21" s="140">
        <v>8665.86</v>
      </c>
      <c r="D21" s="247">
        <f t="shared" si="3"/>
        <v>1.0576285376182173E-2</v>
      </c>
      <c r="E21" s="215">
        <f t="shared" si="4"/>
        <v>1.237655539759855E-2</v>
      </c>
      <c r="F21" s="52">
        <f t="shared" si="5"/>
        <v>0.24233883453947005</v>
      </c>
      <c r="H21" s="19">
        <v>2955.5040000000004</v>
      </c>
      <c r="I21" s="140">
        <v>3388.2669999999998</v>
      </c>
      <c r="J21" s="247">
        <f t="shared" si="6"/>
        <v>1.2964138959221915E-2</v>
      </c>
      <c r="K21" s="215">
        <f t="shared" si="7"/>
        <v>1.459462371262346E-2</v>
      </c>
      <c r="L21" s="52">
        <f t="shared" si="0"/>
        <v>0.14642612562865739</v>
      </c>
      <c r="N21" s="27">
        <f t="shared" si="1"/>
        <v>4.2370144392325084</v>
      </c>
      <c r="O21" s="152">
        <f t="shared" si="2"/>
        <v>3.9099027678730094</v>
      </c>
      <c r="P21" s="52">
        <f t="shared" si="8"/>
        <v>-7.7203341185391836E-2</v>
      </c>
    </row>
    <row r="22" spans="1:16" ht="20.100000000000001" customHeight="1" x14ac:dyDescent="0.25">
      <c r="A22" s="8" t="s">
        <v>170</v>
      </c>
      <c r="B22" s="19">
        <v>7573.36</v>
      </c>
      <c r="C22" s="140">
        <v>10346.539999999999</v>
      </c>
      <c r="D22" s="247">
        <f t="shared" si="3"/>
        <v>1.1482862244756319E-2</v>
      </c>
      <c r="E22" s="215">
        <f t="shared" si="4"/>
        <v>1.4776897559326979E-2</v>
      </c>
      <c r="F22" s="52">
        <f t="shared" si="5"/>
        <v>0.3661756472688476</v>
      </c>
      <c r="H22" s="19">
        <v>2716.9440000000009</v>
      </c>
      <c r="I22" s="140">
        <v>3157.6789999999996</v>
      </c>
      <c r="J22" s="247">
        <f t="shared" si="6"/>
        <v>1.1917709994784049E-2</v>
      </c>
      <c r="K22" s="215">
        <f t="shared" si="7"/>
        <v>1.3601388795585806E-2</v>
      </c>
      <c r="L22" s="52">
        <f t="shared" si="0"/>
        <v>0.16221718224593462</v>
      </c>
      <c r="N22" s="27">
        <f t="shared" si="1"/>
        <v>3.587501452459676</v>
      </c>
      <c r="O22" s="152">
        <f t="shared" si="2"/>
        <v>3.051917839200351</v>
      </c>
      <c r="P22" s="52">
        <f t="shared" si="8"/>
        <v>-0.14929153907160544</v>
      </c>
    </row>
    <row r="23" spans="1:16" ht="20.100000000000001" customHeight="1" x14ac:dyDescent="0.25">
      <c r="A23" s="8" t="s">
        <v>177</v>
      </c>
      <c r="B23" s="19">
        <v>1368.35</v>
      </c>
      <c r="C23" s="140">
        <v>1375.1599999999999</v>
      </c>
      <c r="D23" s="247">
        <f t="shared" si="3"/>
        <v>2.0747164472060364E-3</v>
      </c>
      <c r="E23" s="215">
        <f t="shared" si="4"/>
        <v>1.9639994092405856E-3</v>
      </c>
      <c r="F23" s="52">
        <f t="shared" si="5"/>
        <v>4.9767968721452453E-3</v>
      </c>
      <c r="H23" s="19">
        <v>2893.3900000000003</v>
      </c>
      <c r="I23" s="140">
        <v>3120.0259999999998</v>
      </c>
      <c r="J23" s="247">
        <f t="shared" si="6"/>
        <v>1.2691679667232086E-2</v>
      </c>
      <c r="K23" s="215">
        <f t="shared" si="7"/>
        <v>1.343920223630597E-2</v>
      </c>
      <c r="L23" s="52">
        <f t="shared" si="0"/>
        <v>7.8328880655563024E-2</v>
      </c>
      <c r="N23" s="27">
        <f t="shared" si="1"/>
        <v>21.145101764899334</v>
      </c>
      <c r="O23" s="152">
        <f t="shared" si="2"/>
        <v>22.688458070333635</v>
      </c>
      <c r="P23" s="52">
        <f t="shared" si="8"/>
        <v>7.2988833186712676E-2</v>
      </c>
    </row>
    <row r="24" spans="1:16" ht="20.100000000000001" customHeight="1" x14ac:dyDescent="0.25">
      <c r="A24" s="8" t="s">
        <v>184</v>
      </c>
      <c r="B24" s="19">
        <v>9157.8900000000012</v>
      </c>
      <c r="C24" s="140">
        <v>7396.9</v>
      </c>
      <c r="D24" s="247">
        <f t="shared" si="3"/>
        <v>1.3885354627619903E-2</v>
      </c>
      <c r="E24" s="215">
        <f t="shared" si="4"/>
        <v>1.0564230511512614E-2</v>
      </c>
      <c r="F24" s="52">
        <f t="shared" ref="F24:F25" si="9">(C24-B24)/B24</f>
        <v>-0.19229211095568971</v>
      </c>
      <c r="H24" s="19">
        <v>2896.0970000000002</v>
      </c>
      <c r="I24" s="140">
        <v>2379.5150000000003</v>
      </c>
      <c r="J24" s="247">
        <f t="shared" si="6"/>
        <v>1.270355375847426E-2</v>
      </c>
      <c r="K24" s="215">
        <f t="shared" si="7"/>
        <v>1.0249524622334432E-2</v>
      </c>
      <c r="L24" s="52">
        <f t="shared" si="0"/>
        <v>-0.17837178796152195</v>
      </c>
      <c r="N24" s="27">
        <f t="shared" si="1"/>
        <v>3.1624064058423933</v>
      </c>
      <c r="O24" s="152">
        <f t="shared" si="2"/>
        <v>3.2169084346145009</v>
      </c>
      <c r="P24" s="52">
        <f t="shared" ref="P24:P27" si="10">(O24-N24)/N24</f>
        <v>1.7234353140512797E-2</v>
      </c>
    </row>
    <row r="25" spans="1:16" ht="20.100000000000001" customHeight="1" x14ac:dyDescent="0.25">
      <c r="A25" s="8" t="s">
        <v>185</v>
      </c>
      <c r="B25" s="19">
        <v>9090.3000000000011</v>
      </c>
      <c r="C25" s="140">
        <v>11609.63</v>
      </c>
      <c r="D25" s="247">
        <f t="shared" si="3"/>
        <v>1.3782873475380595E-2</v>
      </c>
      <c r="E25" s="215">
        <f t="shared" si="4"/>
        <v>1.658083892892593E-2</v>
      </c>
      <c r="F25" s="52">
        <f t="shared" si="9"/>
        <v>0.27714486870620308</v>
      </c>
      <c r="H25" s="19">
        <v>1826.7100000000005</v>
      </c>
      <c r="I25" s="140">
        <v>2375.9160000000006</v>
      </c>
      <c r="J25" s="247">
        <f t="shared" si="6"/>
        <v>8.0127525722178926E-3</v>
      </c>
      <c r="K25" s="215">
        <f t="shared" si="7"/>
        <v>1.0234022287146052E-2</v>
      </c>
      <c r="L25" s="52">
        <f t="shared" si="0"/>
        <v>0.30065308669684843</v>
      </c>
      <c r="N25" s="27">
        <f t="shared" si="1"/>
        <v>2.0095156375477159</v>
      </c>
      <c r="O25" s="152">
        <f t="shared" si="2"/>
        <v>2.0465044966980006</v>
      </c>
      <c r="P25" s="52">
        <f t="shared" si="10"/>
        <v>1.8406853103877085E-2</v>
      </c>
    </row>
    <row r="26" spans="1:16" ht="20.100000000000001" customHeight="1" x14ac:dyDescent="0.25">
      <c r="A26" s="8" t="s">
        <v>187</v>
      </c>
      <c r="B26" s="19">
        <v>7717.3499999999995</v>
      </c>
      <c r="C26" s="140">
        <v>9650.0799999999981</v>
      </c>
      <c r="D26" s="247">
        <f t="shared" si="3"/>
        <v>1.1701182426897728E-2</v>
      </c>
      <c r="E26" s="215">
        <f t="shared" si="4"/>
        <v>1.3782215465199968E-2</v>
      </c>
      <c r="F26" s="52">
        <f t="shared" si="5"/>
        <v>0.25043959390205173</v>
      </c>
      <c r="H26" s="19">
        <v>1729.0820000000001</v>
      </c>
      <c r="I26" s="140">
        <v>2233.4309999999991</v>
      </c>
      <c r="J26" s="247">
        <f t="shared" si="6"/>
        <v>7.5845132741790729E-3</v>
      </c>
      <c r="K26" s="215">
        <f t="shared" si="7"/>
        <v>9.6202822956715974E-3</v>
      </c>
      <c r="L26" s="52">
        <f t="shared" si="0"/>
        <v>0.29168599291415848</v>
      </c>
      <c r="N26" s="27">
        <f t="shared" si="1"/>
        <v>2.2405126111942577</v>
      </c>
      <c r="O26" s="152">
        <f t="shared" si="2"/>
        <v>2.3144170825526831</v>
      </c>
      <c r="P26" s="52">
        <f t="shared" si="10"/>
        <v>3.2985519023270377E-2</v>
      </c>
    </row>
    <row r="27" spans="1:16" ht="20.100000000000001" customHeight="1" x14ac:dyDescent="0.25">
      <c r="A27" s="8" t="s">
        <v>182</v>
      </c>
      <c r="B27" s="19">
        <v>5986.670000000001</v>
      </c>
      <c r="C27" s="140">
        <v>6303.6399999999994</v>
      </c>
      <c r="D27" s="247">
        <f t="shared" si="3"/>
        <v>9.0770948317279686E-3</v>
      </c>
      <c r="E27" s="215">
        <f t="shared" si="4"/>
        <v>9.002839841229621E-3</v>
      </c>
      <c r="F27" s="52">
        <f t="shared" si="5"/>
        <v>5.2945961611379676E-2</v>
      </c>
      <c r="H27" s="19">
        <v>2136.0119999999997</v>
      </c>
      <c r="I27" s="140">
        <v>2223.8979999999997</v>
      </c>
      <c r="J27" s="247">
        <f t="shared" si="6"/>
        <v>9.369487027107902E-3</v>
      </c>
      <c r="K27" s="215">
        <f t="shared" si="7"/>
        <v>9.5792198446155181E-3</v>
      </c>
      <c r="L27" s="52">
        <f t="shared" si="0"/>
        <v>4.1144899935019082E-2</v>
      </c>
      <c r="N27" s="27">
        <f t="shared" si="1"/>
        <v>3.5679467884483351</v>
      </c>
      <c r="O27" s="152">
        <f t="shared" si="2"/>
        <v>3.5279584494038363</v>
      </c>
      <c r="P27" s="52">
        <f t="shared" si="10"/>
        <v>-1.1207661272854736E-2</v>
      </c>
    </row>
    <row r="28" spans="1:16" ht="20.100000000000001" customHeight="1" x14ac:dyDescent="0.25">
      <c r="A28" s="8" t="s">
        <v>186</v>
      </c>
      <c r="B28" s="19">
        <v>3501.42</v>
      </c>
      <c r="C28" s="140">
        <v>3636.9399999999996</v>
      </c>
      <c r="D28" s="247">
        <f t="shared" si="3"/>
        <v>5.3089148701546841E-3</v>
      </c>
      <c r="E28" s="215">
        <f t="shared" si="4"/>
        <v>5.1942668572700305E-3</v>
      </c>
      <c r="F28" s="52">
        <f t="shared" si="5"/>
        <v>3.8704297113742292E-2</v>
      </c>
      <c r="H28" s="19">
        <v>1905.2440000000001</v>
      </c>
      <c r="I28" s="140">
        <v>1983.5619999999999</v>
      </c>
      <c r="J28" s="247">
        <f t="shared" si="6"/>
        <v>8.3572371978599246E-3</v>
      </c>
      <c r="K28" s="215">
        <f t="shared" si="7"/>
        <v>8.5439963853671547E-3</v>
      </c>
      <c r="L28" s="52">
        <f t="shared" si="0"/>
        <v>4.1106545933224173E-2</v>
      </c>
      <c r="N28" s="27">
        <f t="shared" si="1"/>
        <v>5.4413466536433797</v>
      </c>
      <c r="O28" s="152">
        <f t="shared" si="2"/>
        <v>5.4539310519282704</v>
      </c>
      <c r="P28" s="52">
        <f t="shared" si="8"/>
        <v>2.3127359982596588E-3</v>
      </c>
    </row>
    <row r="29" spans="1:16" ht="20.100000000000001" customHeight="1" x14ac:dyDescent="0.25">
      <c r="A29" s="8" t="s">
        <v>180</v>
      </c>
      <c r="B29" s="19">
        <v>7654.3200000000006</v>
      </c>
      <c r="C29" s="140">
        <v>6358.7199999999984</v>
      </c>
      <c r="D29" s="247">
        <f t="shared" si="3"/>
        <v>1.1605615227228496E-2</v>
      </c>
      <c r="E29" s="215">
        <f t="shared" si="4"/>
        <v>9.0815049328996592E-3</v>
      </c>
      <c r="F29" s="52">
        <f>(C29-B29)/B29</f>
        <v>-0.1692638928082445</v>
      </c>
      <c r="H29" s="19">
        <v>2243.0730000000003</v>
      </c>
      <c r="I29" s="140">
        <v>1945.6790000000001</v>
      </c>
      <c r="J29" s="247">
        <f t="shared" si="6"/>
        <v>9.8391036072625112E-3</v>
      </c>
      <c r="K29" s="215">
        <f t="shared" si="7"/>
        <v>8.3808191239219051E-3</v>
      </c>
      <c r="L29" s="52">
        <f t="shared" si="0"/>
        <v>-0.13258329086926737</v>
      </c>
      <c r="N29" s="27">
        <f t="shared" si="1"/>
        <v>2.930466716834415</v>
      </c>
      <c r="O29" s="152">
        <f t="shared" si="2"/>
        <v>3.0598595314780344</v>
      </c>
      <c r="P29" s="52">
        <f>(O29-N29)/N29</f>
        <v>4.415433688439694E-2</v>
      </c>
    </row>
    <row r="30" spans="1:16" ht="20.100000000000001" customHeight="1" x14ac:dyDescent="0.25">
      <c r="A30" s="8" t="s">
        <v>176</v>
      </c>
      <c r="B30" s="19">
        <v>3857.8700000000003</v>
      </c>
      <c r="C30" s="140">
        <v>4258.41</v>
      </c>
      <c r="D30" s="247">
        <f t="shared" si="3"/>
        <v>5.8493706582254199E-3</v>
      </c>
      <c r="E30" s="215">
        <f t="shared" si="4"/>
        <v>6.0818484571280454E-3</v>
      </c>
      <c r="F30" s="52">
        <f t="shared" si="5"/>
        <v>0.10382413093235372</v>
      </c>
      <c r="H30" s="19">
        <v>1359.7749999999996</v>
      </c>
      <c r="I30" s="140">
        <v>1436.3510000000001</v>
      </c>
      <c r="J30" s="247">
        <f t="shared" si="6"/>
        <v>5.9645705278273935E-3</v>
      </c>
      <c r="K30" s="215">
        <f t="shared" si="7"/>
        <v>6.1869393304159392E-3</v>
      </c>
      <c r="L30" s="52">
        <f t="shared" si="0"/>
        <v>5.6315199205751315E-2</v>
      </c>
      <c r="N30" s="27">
        <f t="shared" si="1"/>
        <v>3.5246781254941184</v>
      </c>
      <c r="O30" s="152">
        <f t="shared" si="2"/>
        <v>3.3729748896888752</v>
      </c>
      <c r="P30" s="52">
        <f t="shared" si="8"/>
        <v>-4.3040309044950383E-2</v>
      </c>
    </row>
    <row r="31" spans="1:16" ht="20.100000000000001" customHeight="1" x14ac:dyDescent="0.25">
      <c r="A31" s="8" t="s">
        <v>201</v>
      </c>
      <c r="B31" s="19">
        <v>1883.34</v>
      </c>
      <c r="C31" s="140">
        <v>1815.3600000000001</v>
      </c>
      <c r="D31" s="247">
        <f t="shared" si="3"/>
        <v>2.8555533845003229E-3</v>
      </c>
      <c r="E31" s="215">
        <f t="shared" si="4"/>
        <v>2.5926917359136319E-3</v>
      </c>
      <c r="F31" s="52">
        <f t="shared" si="5"/>
        <v>-3.6095447449743433E-2</v>
      </c>
      <c r="H31" s="19">
        <v>1545.0730000000001</v>
      </c>
      <c r="I31" s="140">
        <v>1385.3910000000001</v>
      </c>
      <c r="J31" s="247">
        <f t="shared" si="6"/>
        <v>6.7773689611456732E-3</v>
      </c>
      <c r="K31" s="215">
        <f t="shared" si="7"/>
        <v>5.9674341897657801E-3</v>
      </c>
      <c r="L31" s="52">
        <f t="shared" si="0"/>
        <v>-0.10334916214314793</v>
      </c>
      <c r="N31" s="27">
        <f t="shared" si="1"/>
        <v>8.2038983932800242</v>
      </c>
      <c r="O31" s="152">
        <f t="shared" si="2"/>
        <v>7.6314945795875202</v>
      </c>
      <c r="P31" s="52">
        <f t="shared" si="8"/>
        <v>-6.9772172478558644E-2</v>
      </c>
    </row>
    <row r="32" spans="1:16" ht="20.100000000000001" customHeight="1" thickBot="1" x14ac:dyDescent="0.3">
      <c r="A32" s="8" t="s">
        <v>17</v>
      </c>
      <c r="B32" s="19">
        <f>B33-SUM(B7:B31)</f>
        <v>41623.380000000005</v>
      </c>
      <c r="C32" s="140">
        <f>C33-SUM(C7:C31)</f>
        <v>41265.760000000009</v>
      </c>
      <c r="D32" s="247">
        <f t="shared" si="3"/>
        <v>6.3110104194326611E-2</v>
      </c>
      <c r="E32" s="215">
        <f t="shared" si="4"/>
        <v>5.8935635316518666E-2</v>
      </c>
      <c r="F32" s="52">
        <f t="shared" si="5"/>
        <v>-8.5918058552668063E-3</v>
      </c>
      <c r="H32" s="19">
        <f>H33-SUM(H7:H31)</f>
        <v>13536.550999999978</v>
      </c>
      <c r="I32" s="140">
        <f>I33-SUM(I7:I31)</f>
        <v>14277.683999999921</v>
      </c>
      <c r="J32" s="247">
        <f t="shared" si="6"/>
        <v>5.9377259578262814E-2</v>
      </c>
      <c r="K32" s="215">
        <f t="shared" si="7"/>
        <v>6.1499706330033446E-2</v>
      </c>
      <c r="L32" s="52">
        <f t="shared" si="0"/>
        <v>5.4750504762989087E-2</v>
      </c>
      <c r="N32" s="27">
        <f t="shared" si="1"/>
        <v>3.252150834458897</v>
      </c>
      <c r="O32" s="152">
        <f t="shared" si="2"/>
        <v>3.4599348224775013</v>
      </c>
      <c r="P32" s="52">
        <f t="shared" si="8"/>
        <v>6.389125185000101E-2</v>
      </c>
    </row>
    <row r="33" spans="1:16" ht="26.25" customHeight="1" thickBot="1" x14ac:dyDescent="0.3">
      <c r="A33" s="12" t="s">
        <v>18</v>
      </c>
      <c r="B33" s="17">
        <v>659535.9099999998</v>
      </c>
      <c r="C33" s="145">
        <v>700183.51000000013</v>
      </c>
      <c r="D33" s="243">
        <f>SUM(D7:D32)</f>
        <v>1.0000000000000004</v>
      </c>
      <c r="E33" s="244">
        <f>SUM(E7:E32)</f>
        <v>0.99999999999999989</v>
      </c>
      <c r="F33" s="57">
        <f t="shared" si="5"/>
        <v>6.1630609317391588E-2</v>
      </c>
      <c r="G33" s="1"/>
      <c r="H33" s="17">
        <v>227975.34099999993</v>
      </c>
      <c r="I33" s="145">
        <v>232158.57199999993</v>
      </c>
      <c r="J33" s="243">
        <f>SUM(J7:J32)</f>
        <v>1.0000000000000002</v>
      </c>
      <c r="K33" s="244">
        <f>SUM(K7:K32)</f>
        <v>0.99999999999999989</v>
      </c>
      <c r="L33" s="57">
        <f t="shared" si="0"/>
        <v>1.834948894757877E-2</v>
      </c>
      <c r="N33" s="29">
        <f t="shared" si="1"/>
        <v>3.4566024009215814</v>
      </c>
      <c r="O33" s="146">
        <f t="shared" si="2"/>
        <v>3.3156817989044027</v>
      </c>
      <c r="P33" s="57">
        <f t="shared" si="8"/>
        <v>-4.0768530965437963E-2</v>
      </c>
    </row>
    <row r="35" spans="1:16" ht="15.75" thickBot="1" x14ac:dyDescent="0.3"/>
    <row r="36" spans="1:16" x14ac:dyDescent="0.25">
      <c r="A36" s="376" t="s">
        <v>2</v>
      </c>
      <c r="B36" s="364" t="s">
        <v>1</v>
      </c>
      <c r="C36" s="365"/>
      <c r="D36" s="364" t="s">
        <v>104</v>
      </c>
      <c r="E36" s="362"/>
      <c r="F36" s="130" t="s">
        <v>0</v>
      </c>
      <c r="H36" s="374" t="s">
        <v>19</v>
      </c>
      <c r="I36" s="375"/>
      <c r="J36" s="364" t="s">
        <v>104</v>
      </c>
      <c r="K36" s="365"/>
      <c r="L36" s="130" t="s">
        <v>0</v>
      </c>
      <c r="N36" s="372" t="s">
        <v>22</v>
      </c>
      <c r="O36" s="362"/>
      <c r="P36" s="130" t="s">
        <v>0</v>
      </c>
    </row>
    <row r="37" spans="1:16" x14ac:dyDescent="0.25">
      <c r="A37" s="377"/>
      <c r="B37" s="367" t="str">
        <f>B5</f>
        <v>jan-out</v>
      </c>
      <c r="C37" s="368"/>
      <c r="D37" s="367" t="str">
        <f>B5</f>
        <v>jan-out</v>
      </c>
      <c r="E37" s="369"/>
      <c r="F37" s="131" t="str">
        <f>F5</f>
        <v>2025/2024</v>
      </c>
      <c r="H37" s="370" t="str">
        <f>B5</f>
        <v>jan-out</v>
      </c>
      <c r="I37" s="369"/>
      <c r="J37" s="367" t="str">
        <f>B5</f>
        <v>jan-out</v>
      </c>
      <c r="K37" s="368"/>
      <c r="L37" s="131" t="str">
        <f>L5</f>
        <v>2025/2024</v>
      </c>
      <c r="N37" s="370" t="str">
        <f>B5</f>
        <v>jan-out</v>
      </c>
      <c r="O37" s="368"/>
      <c r="P37" s="131" t="str">
        <f>P5</f>
        <v>2025/2024</v>
      </c>
    </row>
    <row r="38" spans="1:16" ht="19.5" customHeight="1" thickBot="1" x14ac:dyDescent="0.3">
      <c r="A38" s="378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169</v>
      </c>
      <c r="B39" s="39">
        <v>56547.44000000001</v>
      </c>
      <c r="C39" s="147">
        <v>55751.929999999986</v>
      </c>
      <c r="D39" s="247">
        <f t="shared" ref="D39:D61" si="11">B39/$B$62</f>
        <v>0.23164276978643455</v>
      </c>
      <c r="E39" s="246">
        <f t="shared" ref="E39:E61" si="12">C39/$C$62</f>
        <v>0.22520379935347135</v>
      </c>
      <c r="F39" s="52">
        <f>(C39-B39)/B39</f>
        <v>-1.4068010859554805E-2</v>
      </c>
      <c r="H39" s="39">
        <v>14106.235999999995</v>
      </c>
      <c r="I39" s="147">
        <v>14053.884999999995</v>
      </c>
      <c r="J39" s="247">
        <f t="shared" ref="J39:J61" si="13">H39/$H$62</f>
        <v>0.21441606374747701</v>
      </c>
      <c r="K39" s="246">
        <f t="shared" ref="K39:K61" si="14">I39/$I$62</f>
        <v>0.2072437029966101</v>
      </c>
      <c r="L39" s="52">
        <f t="shared" ref="L39:L62" si="15">(I39-H39)/H39</f>
        <v>-3.7111955308276839E-3</v>
      </c>
      <c r="N39" s="27">
        <f t="shared" ref="N39:N62" si="16">(H39/B39)*10</f>
        <v>2.4945843702208257</v>
      </c>
      <c r="O39" s="151">
        <f t="shared" ref="O39:O62" si="17">(I39/C39)*10</f>
        <v>2.5207889664088756</v>
      </c>
      <c r="P39" s="61">
        <f t="shared" si="8"/>
        <v>1.0504594072210213E-2</v>
      </c>
    </row>
    <row r="40" spans="1:16" ht="20.100000000000001" customHeight="1" x14ac:dyDescent="0.25">
      <c r="A40" s="38" t="s">
        <v>173</v>
      </c>
      <c r="B40" s="19">
        <v>30610.540000000005</v>
      </c>
      <c r="C40" s="140">
        <v>39123.549999999996</v>
      </c>
      <c r="D40" s="247">
        <f t="shared" si="11"/>
        <v>0.12539401023739441</v>
      </c>
      <c r="E40" s="215">
        <f t="shared" si="12"/>
        <v>0.15803528423492252</v>
      </c>
      <c r="F40" s="52">
        <f t="shared" ref="F40:F62" si="18">(C40-B40)/B40</f>
        <v>0.27810714871413539</v>
      </c>
      <c r="H40" s="19">
        <v>7291.876000000002</v>
      </c>
      <c r="I40" s="140">
        <v>9649.2019999999993</v>
      </c>
      <c r="J40" s="247">
        <f t="shared" si="13"/>
        <v>0.11083717508020557</v>
      </c>
      <c r="K40" s="215">
        <f t="shared" si="14"/>
        <v>0.14229064443335751</v>
      </c>
      <c r="L40" s="52">
        <f t="shared" si="15"/>
        <v>0.32328114191738816</v>
      </c>
      <c r="N40" s="27">
        <f t="shared" si="16"/>
        <v>2.3821454962898403</v>
      </c>
      <c r="O40" s="152">
        <f t="shared" si="17"/>
        <v>2.466341116795383</v>
      </c>
      <c r="P40" s="52">
        <f t="shared" si="8"/>
        <v>3.5344449210460191E-2</v>
      </c>
    </row>
    <row r="41" spans="1:16" ht="20.100000000000001" customHeight="1" x14ac:dyDescent="0.25">
      <c r="A41" s="38" t="s">
        <v>162</v>
      </c>
      <c r="B41" s="19">
        <v>29877.679999999997</v>
      </c>
      <c r="C41" s="140">
        <v>31718.450000000004</v>
      </c>
      <c r="D41" s="247">
        <f t="shared" si="11"/>
        <v>0.12239189873127339</v>
      </c>
      <c r="E41" s="215">
        <f t="shared" si="12"/>
        <v>0.12812319590735452</v>
      </c>
      <c r="F41" s="52">
        <f t="shared" si="18"/>
        <v>6.1610205343922551E-2</v>
      </c>
      <c r="H41" s="19">
        <v>8171.791000000002</v>
      </c>
      <c r="I41" s="140">
        <v>8997.7630000000026</v>
      </c>
      <c r="J41" s="247">
        <f t="shared" si="13"/>
        <v>0.12421196270834119</v>
      </c>
      <c r="K41" s="215">
        <f t="shared" si="14"/>
        <v>0.13268428785392</v>
      </c>
      <c r="L41" s="52">
        <f t="shared" si="15"/>
        <v>0.1010760064715312</v>
      </c>
      <c r="N41" s="27">
        <f t="shared" si="16"/>
        <v>2.7350821750550924</v>
      </c>
      <c r="O41" s="152">
        <f t="shared" si="17"/>
        <v>2.8367599930009195</v>
      </c>
      <c r="P41" s="52">
        <f t="shared" si="8"/>
        <v>3.7175416107480937E-2</v>
      </c>
    </row>
    <row r="42" spans="1:16" ht="20.100000000000001" customHeight="1" x14ac:dyDescent="0.25">
      <c r="A42" s="38" t="s">
        <v>171</v>
      </c>
      <c r="B42" s="19">
        <v>43030.54</v>
      </c>
      <c r="C42" s="140">
        <v>36591.090000000004</v>
      </c>
      <c r="D42" s="247">
        <f t="shared" si="11"/>
        <v>0.17627170161913538</v>
      </c>
      <c r="E42" s="215">
        <f t="shared" si="12"/>
        <v>0.14780569014354866</v>
      </c>
      <c r="F42" s="52">
        <f t="shared" si="18"/>
        <v>-0.14964836602097015</v>
      </c>
      <c r="H42" s="19">
        <v>9741.1419999999998</v>
      </c>
      <c r="I42" s="140">
        <v>8763.1530000000002</v>
      </c>
      <c r="J42" s="247">
        <f t="shared" si="13"/>
        <v>0.148066239927166</v>
      </c>
      <c r="K42" s="215">
        <f t="shared" si="14"/>
        <v>0.12922464340969442</v>
      </c>
      <c r="L42" s="52">
        <f t="shared" si="15"/>
        <v>-0.1003977767699105</v>
      </c>
      <c r="N42" s="27">
        <f t="shared" si="16"/>
        <v>2.2637740544273903</v>
      </c>
      <c r="O42" s="152">
        <f t="shared" si="17"/>
        <v>2.3948871159618363</v>
      </c>
      <c r="P42" s="52">
        <f t="shared" si="8"/>
        <v>5.7917909818791691E-2</v>
      </c>
    </row>
    <row r="43" spans="1:16" ht="20.100000000000001" customHeight="1" x14ac:dyDescent="0.25">
      <c r="A43" s="38" t="s">
        <v>168</v>
      </c>
      <c r="B43" s="19">
        <v>13889.109999999997</v>
      </c>
      <c r="C43" s="140">
        <v>11463.919999999998</v>
      </c>
      <c r="D43" s="247">
        <f t="shared" si="11"/>
        <v>5.6895801300084758E-2</v>
      </c>
      <c r="E43" s="215">
        <f t="shared" si="12"/>
        <v>4.6307246035863642E-2</v>
      </c>
      <c r="F43" s="52">
        <f t="shared" si="18"/>
        <v>-0.17461090019446884</v>
      </c>
      <c r="H43" s="19">
        <v>4521.8829999999998</v>
      </c>
      <c r="I43" s="140">
        <v>3882.8919999999998</v>
      </c>
      <c r="J43" s="247">
        <f t="shared" si="13"/>
        <v>6.8733030808972209E-2</v>
      </c>
      <c r="K43" s="215">
        <f t="shared" si="14"/>
        <v>5.7258538576053071E-2</v>
      </c>
      <c r="L43" s="52">
        <f t="shared" si="15"/>
        <v>-0.14131082117781466</v>
      </c>
      <c r="N43" s="27">
        <f t="shared" si="16"/>
        <v>3.255703929193448</v>
      </c>
      <c r="O43" s="152">
        <f t="shared" si="17"/>
        <v>3.3870543409235236</v>
      </c>
      <c r="P43" s="52">
        <f t="shared" si="8"/>
        <v>4.034470412136517E-2</v>
      </c>
    </row>
    <row r="44" spans="1:16" ht="20.100000000000001" customHeight="1" x14ac:dyDescent="0.25">
      <c r="A44" s="38" t="s">
        <v>175</v>
      </c>
      <c r="B44" s="19">
        <v>13930.840000000004</v>
      </c>
      <c r="C44" s="140">
        <v>11061.17</v>
      </c>
      <c r="D44" s="247">
        <f t="shared" si="11"/>
        <v>5.7066745427408458E-2</v>
      </c>
      <c r="E44" s="215">
        <f t="shared" si="12"/>
        <v>4.4680381635122536E-2</v>
      </c>
      <c r="F44" s="52">
        <f t="shared" si="18"/>
        <v>-0.20599403912470482</v>
      </c>
      <c r="H44" s="19">
        <v>4526.3200000000015</v>
      </c>
      <c r="I44" s="140">
        <v>3859.3940000000002</v>
      </c>
      <c r="J44" s="247">
        <f t="shared" si="13"/>
        <v>6.8800473610499707E-2</v>
      </c>
      <c r="K44" s="215">
        <f t="shared" si="14"/>
        <v>5.6912028516164698E-2</v>
      </c>
      <c r="L44" s="52">
        <f t="shared" si="15"/>
        <v>-0.1473439792149033</v>
      </c>
      <c r="N44" s="27">
        <f t="shared" si="16"/>
        <v>3.2491364483405167</v>
      </c>
      <c r="O44" s="152">
        <f t="shared" si="17"/>
        <v>3.4891372250855923</v>
      </c>
      <c r="P44" s="52">
        <f t="shared" si="8"/>
        <v>7.3866019651977075E-2</v>
      </c>
    </row>
    <row r="45" spans="1:16" ht="20.100000000000001" customHeight="1" x14ac:dyDescent="0.25">
      <c r="A45" s="38" t="s">
        <v>179</v>
      </c>
      <c r="B45" s="19">
        <v>6975.44</v>
      </c>
      <c r="C45" s="140">
        <v>8665.86</v>
      </c>
      <c r="D45" s="247">
        <f t="shared" si="11"/>
        <v>2.8574418967137798E-2</v>
      </c>
      <c r="E45" s="215">
        <f t="shared" si="12"/>
        <v>3.5004789908892373E-2</v>
      </c>
      <c r="F45" s="52">
        <f t="shared" si="18"/>
        <v>0.24233883453947005</v>
      </c>
      <c r="H45" s="19">
        <v>2955.5040000000004</v>
      </c>
      <c r="I45" s="140">
        <v>3388.2669999999998</v>
      </c>
      <c r="J45" s="247">
        <f t="shared" si="13"/>
        <v>4.4923928259099286E-2</v>
      </c>
      <c r="K45" s="215">
        <f t="shared" si="14"/>
        <v>4.9964618311677894E-2</v>
      </c>
      <c r="L45" s="52">
        <f t="shared" si="15"/>
        <v>0.14642612562865739</v>
      </c>
      <c r="N45" s="27">
        <f t="shared" si="16"/>
        <v>4.2370144392325084</v>
      </c>
      <c r="O45" s="152">
        <f t="shared" si="17"/>
        <v>3.9099027678730094</v>
      </c>
      <c r="P45" s="52">
        <f t="shared" si="8"/>
        <v>-7.7203341185391836E-2</v>
      </c>
    </row>
    <row r="46" spans="1:16" ht="20.100000000000001" customHeight="1" x14ac:dyDescent="0.25">
      <c r="A46" s="38" t="s">
        <v>170</v>
      </c>
      <c r="B46" s="19">
        <v>7573.36</v>
      </c>
      <c r="C46" s="140">
        <v>10346.539999999999</v>
      </c>
      <c r="D46" s="247">
        <f t="shared" si="11"/>
        <v>3.1023757874623352E-2</v>
      </c>
      <c r="E46" s="215">
        <f t="shared" si="12"/>
        <v>4.179371222059336E-2</v>
      </c>
      <c r="F46" s="52">
        <f t="shared" si="18"/>
        <v>0.3661756472688476</v>
      </c>
      <c r="H46" s="19">
        <v>2716.9440000000009</v>
      </c>
      <c r="I46" s="140">
        <v>3157.6789999999996</v>
      </c>
      <c r="J46" s="247">
        <f t="shared" si="13"/>
        <v>4.1297794670550357E-2</v>
      </c>
      <c r="K46" s="215">
        <f t="shared" si="14"/>
        <v>4.6564283743223522E-2</v>
      </c>
      <c r="L46" s="52">
        <f t="shared" si="15"/>
        <v>0.16221718224593462</v>
      </c>
      <c r="N46" s="27">
        <f t="shared" si="16"/>
        <v>3.587501452459676</v>
      </c>
      <c r="O46" s="152">
        <f t="shared" si="17"/>
        <v>3.051917839200351</v>
      </c>
      <c r="P46" s="52">
        <f t="shared" si="8"/>
        <v>-0.14929153907160544</v>
      </c>
    </row>
    <row r="47" spans="1:16" ht="20.100000000000001" customHeight="1" x14ac:dyDescent="0.25">
      <c r="A47" s="38" t="s">
        <v>184</v>
      </c>
      <c r="B47" s="19">
        <v>9157.8900000000012</v>
      </c>
      <c r="C47" s="140">
        <v>7396.9</v>
      </c>
      <c r="D47" s="247">
        <f t="shared" si="11"/>
        <v>3.7514678029624174E-2</v>
      </c>
      <c r="E47" s="215">
        <f t="shared" si="12"/>
        <v>2.9878965327975057E-2</v>
      </c>
      <c r="F47" s="52">
        <f t="shared" si="18"/>
        <v>-0.19229211095568971</v>
      </c>
      <c r="H47" s="19">
        <v>2896.0970000000002</v>
      </c>
      <c r="I47" s="140">
        <v>2379.5150000000003</v>
      </c>
      <c r="J47" s="247">
        <f t="shared" si="13"/>
        <v>4.4020936483047439E-2</v>
      </c>
      <c r="K47" s="215">
        <f t="shared" si="14"/>
        <v>3.5089194193347883E-2</v>
      </c>
      <c r="L47" s="52">
        <f t="shared" si="15"/>
        <v>-0.17837178796152195</v>
      </c>
      <c r="N47" s="27">
        <f t="shared" si="16"/>
        <v>3.1624064058423933</v>
      </c>
      <c r="O47" s="152">
        <f t="shared" si="17"/>
        <v>3.2169084346145009</v>
      </c>
      <c r="P47" s="52">
        <f t="shared" si="8"/>
        <v>1.7234353140512797E-2</v>
      </c>
    </row>
    <row r="48" spans="1:16" ht="20.100000000000001" customHeight="1" x14ac:dyDescent="0.25">
      <c r="A48" s="38" t="s">
        <v>187</v>
      </c>
      <c r="B48" s="19">
        <v>7717.3499999999995</v>
      </c>
      <c r="C48" s="140">
        <v>9650.0799999999981</v>
      </c>
      <c r="D48" s="247">
        <f t="shared" si="11"/>
        <v>3.1613603187188317E-2</v>
      </c>
      <c r="E48" s="215">
        <f t="shared" si="12"/>
        <v>3.8980438525894022E-2</v>
      </c>
      <c r="F48" s="52">
        <f t="shared" si="18"/>
        <v>0.25043959390205173</v>
      </c>
      <c r="H48" s="19">
        <v>1729.0820000000001</v>
      </c>
      <c r="I48" s="140">
        <v>2233.4309999999991</v>
      </c>
      <c r="J48" s="247">
        <f t="shared" si="13"/>
        <v>2.6282202873723026E-2</v>
      </c>
      <c r="K48" s="215">
        <f t="shared" si="14"/>
        <v>3.2934986363373678E-2</v>
      </c>
      <c r="L48" s="52">
        <f t="shared" si="15"/>
        <v>0.29168599291415848</v>
      </c>
      <c r="N48" s="27">
        <f t="shared" si="16"/>
        <v>2.2405126111942577</v>
      </c>
      <c r="O48" s="152">
        <f t="shared" si="17"/>
        <v>2.3144170825526831</v>
      </c>
      <c r="P48" s="52">
        <f t="shared" si="8"/>
        <v>3.2985519023270377E-2</v>
      </c>
    </row>
    <row r="49" spans="1:16" ht="20.100000000000001" customHeight="1" x14ac:dyDescent="0.25">
      <c r="A49" s="38" t="s">
        <v>180</v>
      </c>
      <c r="B49" s="19">
        <v>7654.3200000000006</v>
      </c>
      <c r="C49" s="140">
        <v>6358.7199999999984</v>
      </c>
      <c r="D49" s="247">
        <f t="shared" si="11"/>
        <v>3.1355405048074707E-2</v>
      </c>
      <c r="E49" s="215">
        <f t="shared" si="12"/>
        <v>2.5685351216090731E-2</v>
      </c>
      <c r="F49" s="52">
        <f t="shared" si="18"/>
        <v>-0.1692638928082445</v>
      </c>
      <c r="H49" s="19">
        <v>2243.0730000000003</v>
      </c>
      <c r="I49" s="140">
        <v>1945.6790000000001</v>
      </c>
      <c r="J49" s="247">
        <f t="shared" si="13"/>
        <v>3.4094912587471583E-2</v>
      </c>
      <c r="K49" s="215">
        <f t="shared" si="14"/>
        <v>2.8691690646589288E-2</v>
      </c>
      <c r="L49" s="52">
        <f t="shared" si="15"/>
        <v>-0.13258329086926737</v>
      </c>
      <c r="N49" s="27">
        <f t="shared" si="16"/>
        <v>2.930466716834415</v>
      </c>
      <c r="O49" s="152">
        <f t="shared" si="17"/>
        <v>3.0598595314780344</v>
      </c>
      <c r="P49" s="52">
        <f t="shared" si="8"/>
        <v>4.415433688439694E-2</v>
      </c>
    </row>
    <row r="50" spans="1:16" ht="20.100000000000001" customHeight="1" x14ac:dyDescent="0.25">
      <c r="A50" s="38" t="s">
        <v>176</v>
      </c>
      <c r="B50" s="19">
        <v>3857.8700000000003</v>
      </c>
      <c r="C50" s="140">
        <v>4258.41</v>
      </c>
      <c r="D50" s="247">
        <f t="shared" si="11"/>
        <v>1.5803503965449051E-2</v>
      </c>
      <c r="E50" s="215">
        <f t="shared" si="12"/>
        <v>1.720137959716939E-2</v>
      </c>
      <c r="F50" s="52">
        <f t="shared" si="18"/>
        <v>0.10382413093235372</v>
      </c>
      <c r="H50" s="19">
        <v>1359.7749999999996</v>
      </c>
      <c r="I50" s="140">
        <v>1436.3510000000001</v>
      </c>
      <c r="J50" s="247">
        <f t="shared" si="13"/>
        <v>2.066870305319049E-2</v>
      </c>
      <c r="K50" s="215">
        <f t="shared" si="14"/>
        <v>2.1180954593187865E-2</v>
      </c>
      <c r="L50" s="52">
        <f t="shared" si="15"/>
        <v>5.6315199205751315E-2</v>
      </c>
      <c r="N50" s="27">
        <f t="shared" si="16"/>
        <v>3.5246781254941184</v>
      </c>
      <c r="O50" s="152">
        <f t="shared" si="17"/>
        <v>3.3729748896888752</v>
      </c>
      <c r="P50" s="52">
        <f t="shared" si="8"/>
        <v>-4.3040309044950383E-2</v>
      </c>
    </row>
    <row r="51" spans="1:16" ht="20.100000000000001" customHeight="1" x14ac:dyDescent="0.25">
      <c r="A51" s="38" t="s">
        <v>190</v>
      </c>
      <c r="B51" s="19">
        <v>3761.5099999999998</v>
      </c>
      <c r="C51" s="140">
        <v>5800.0199999999986</v>
      </c>
      <c r="D51" s="247">
        <f t="shared" si="11"/>
        <v>1.5408771731830322E-2</v>
      </c>
      <c r="E51" s="215">
        <f t="shared" si="12"/>
        <v>2.3428543914553644E-2</v>
      </c>
      <c r="F51" s="52">
        <f t="shared" si="18"/>
        <v>0.5419392743871474</v>
      </c>
      <c r="H51" s="19">
        <v>639.399</v>
      </c>
      <c r="I51" s="140">
        <v>1007.9800000000001</v>
      </c>
      <c r="J51" s="247">
        <f t="shared" si="13"/>
        <v>9.7189226625779626E-3</v>
      </c>
      <c r="K51" s="215">
        <f t="shared" si="14"/>
        <v>1.486403992536748E-2</v>
      </c>
      <c r="L51" s="52">
        <f t="shared" si="15"/>
        <v>0.5764491342651461</v>
      </c>
      <c r="N51" s="27">
        <f t="shared" si="16"/>
        <v>1.6998466041563096</v>
      </c>
      <c r="O51" s="152">
        <f t="shared" si="17"/>
        <v>1.7378905589980731</v>
      </c>
      <c r="P51" s="52">
        <f t="shared" si="8"/>
        <v>2.2380816450579648E-2</v>
      </c>
    </row>
    <row r="52" spans="1:16" ht="20.100000000000001" customHeight="1" x14ac:dyDescent="0.25">
      <c r="A52" s="38" t="s">
        <v>191</v>
      </c>
      <c r="B52" s="19">
        <v>2488.9199999999996</v>
      </c>
      <c r="C52" s="140">
        <v>2635.1400000000012</v>
      </c>
      <c r="D52" s="247">
        <f t="shared" si="11"/>
        <v>1.0195692724141933E-2</v>
      </c>
      <c r="E52" s="215">
        <f t="shared" si="12"/>
        <v>1.0644358676521278E-2</v>
      </c>
      <c r="F52" s="52">
        <f t="shared" si="18"/>
        <v>5.8748372788197951E-2</v>
      </c>
      <c r="H52" s="19">
        <v>703.96500000000037</v>
      </c>
      <c r="I52" s="140">
        <v>725.49099999999999</v>
      </c>
      <c r="J52" s="247">
        <f t="shared" si="13"/>
        <v>1.0700331705494845E-2</v>
      </c>
      <c r="K52" s="215">
        <f t="shared" si="14"/>
        <v>1.0698354322005174E-2</v>
      </c>
      <c r="L52" s="52">
        <f t="shared" si="15"/>
        <v>3.057822476969679E-2</v>
      </c>
      <c r="N52" s="27">
        <f t="shared" si="16"/>
        <v>2.8283954486283225</v>
      </c>
      <c r="O52" s="152">
        <f t="shared" si="17"/>
        <v>2.7531402506128693</v>
      </c>
      <c r="P52" s="52">
        <f t="shared" si="8"/>
        <v>-2.660702839553411E-2</v>
      </c>
    </row>
    <row r="53" spans="1:16" ht="20.100000000000001" customHeight="1" x14ac:dyDescent="0.25">
      <c r="A53" s="38" t="s">
        <v>193</v>
      </c>
      <c r="B53" s="19">
        <v>3015.85</v>
      </c>
      <c r="C53" s="140">
        <v>2285.2199999999998</v>
      </c>
      <c r="D53" s="247">
        <f t="shared" si="11"/>
        <v>1.2354225889985797E-2</v>
      </c>
      <c r="E53" s="215">
        <f t="shared" si="12"/>
        <v>9.2308952597432922E-3</v>
      </c>
      <c r="F53" s="52">
        <f t="shared" si="18"/>
        <v>-0.24226337516786317</v>
      </c>
      <c r="H53" s="19">
        <v>745.64600000000007</v>
      </c>
      <c r="I53" s="140">
        <v>617.39800000000002</v>
      </c>
      <c r="J53" s="247">
        <f t="shared" si="13"/>
        <v>1.1333886677427723E-2</v>
      </c>
      <c r="K53" s="215">
        <f t="shared" si="14"/>
        <v>9.104375604517977E-3</v>
      </c>
      <c r="L53" s="52">
        <f t="shared" si="15"/>
        <v>-0.17199582643774664</v>
      </c>
      <c r="N53" s="27">
        <f t="shared" si="16"/>
        <v>2.4724240263938859</v>
      </c>
      <c r="O53" s="152">
        <f t="shared" si="17"/>
        <v>2.7017004927315535</v>
      </c>
      <c r="P53" s="52">
        <f t="shared" si="8"/>
        <v>9.2733472855008256E-2</v>
      </c>
    </row>
    <row r="54" spans="1:16" ht="20.100000000000001" customHeight="1" x14ac:dyDescent="0.25">
      <c r="A54" s="38" t="s">
        <v>189</v>
      </c>
      <c r="B54" s="19">
        <v>1018.03</v>
      </c>
      <c r="C54" s="140">
        <v>1068.9199999999996</v>
      </c>
      <c r="D54" s="247">
        <f t="shared" si="11"/>
        <v>4.1702911559866182E-3</v>
      </c>
      <c r="E54" s="215">
        <f t="shared" si="12"/>
        <v>4.3177849664560947E-3</v>
      </c>
      <c r="F54" s="52">
        <f>(C54-B54)/B54</f>
        <v>4.9988703672779432E-2</v>
      </c>
      <c r="H54" s="19">
        <v>353.52699999999999</v>
      </c>
      <c r="I54" s="140">
        <v>490.52799999999996</v>
      </c>
      <c r="J54" s="247">
        <f t="shared" si="13"/>
        <v>5.3736423925173473E-3</v>
      </c>
      <c r="K54" s="215">
        <f t="shared" si="14"/>
        <v>7.2335044113084161E-3</v>
      </c>
      <c r="L54" s="52">
        <f t="shared" si="15"/>
        <v>0.3875262709778885</v>
      </c>
      <c r="N54" s="27">
        <f t="shared" si="16"/>
        <v>3.4726579766804515</v>
      </c>
      <c r="O54" s="152">
        <f t="shared" si="17"/>
        <v>4.5890057254050829</v>
      </c>
      <c r="P54" s="52">
        <f t="shared" si="8"/>
        <v>0.32146780829586891</v>
      </c>
    </row>
    <row r="55" spans="1:16" ht="20.100000000000001" customHeight="1" x14ac:dyDescent="0.25">
      <c r="A55" s="38" t="s">
        <v>188</v>
      </c>
      <c r="B55" s="19">
        <v>557.15999999999985</v>
      </c>
      <c r="C55" s="140">
        <v>981.21999999999991</v>
      </c>
      <c r="D55" s="247">
        <f t="shared" si="11"/>
        <v>2.2823683196659269E-3</v>
      </c>
      <c r="E55" s="215">
        <f t="shared" si="12"/>
        <v>3.9635304464188626E-3</v>
      </c>
      <c r="F55" s="52">
        <f>(C55-B55)/B55</f>
        <v>0.7611099145667316</v>
      </c>
      <c r="H55" s="19">
        <v>202.34700000000001</v>
      </c>
      <c r="I55" s="140">
        <v>344.47899999999987</v>
      </c>
      <c r="J55" s="247">
        <f t="shared" si="13"/>
        <v>3.0756927114441264E-3</v>
      </c>
      <c r="K55" s="215">
        <f t="shared" si="14"/>
        <v>5.0798127040721655E-3</v>
      </c>
      <c r="L55" s="52">
        <f t="shared" si="15"/>
        <v>0.70241713492169322</v>
      </c>
      <c r="N55" s="27">
        <f t="shared" ref="N55:N56" si="19">(H55/B55)*10</f>
        <v>3.6317574843850968</v>
      </c>
      <c r="O55" s="152">
        <f t="shared" ref="O55:O56" si="20">(I55/C55)*10</f>
        <v>3.5107213468946812</v>
      </c>
      <c r="P55" s="52">
        <f t="shared" ref="P55:P56" si="21">(O55-N55)/N55</f>
        <v>-3.3327153041142178E-2</v>
      </c>
    </row>
    <row r="56" spans="1:16" ht="20.100000000000001" customHeight="1" x14ac:dyDescent="0.25">
      <c r="A56" s="38" t="s">
        <v>192</v>
      </c>
      <c r="B56" s="19">
        <v>714.24</v>
      </c>
      <c r="C56" s="140">
        <v>658.19</v>
      </c>
      <c r="D56" s="247">
        <f t="shared" si="11"/>
        <v>2.9258359333731638E-3</v>
      </c>
      <c r="E56" s="215">
        <f t="shared" si="12"/>
        <v>2.6586862319647291E-3</v>
      </c>
      <c r="F56" s="52">
        <f t="shared" si="18"/>
        <v>-7.8475022401433628E-2</v>
      </c>
      <c r="H56" s="19">
        <v>217.66300000000001</v>
      </c>
      <c r="I56" s="140">
        <v>237.87499999999994</v>
      </c>
      <c r="J56" s="247">
        <f t="shared" si="13"/>
        <v>3.30849729746951E-3</v>
      </c>
      <c r="K56" s="215">
        <f t="shared" si="14"/>
        <v>3.5077913224932913E-3</v>
      </c>
      <c r="L56" s="52">
        <f t="shared" si="15"/>
        <v>9.2859144641027333E-2</v>
      </c>
      <c r="N56" s="27">
        <f t="shared" si="19"/>
        <v>3.0474770385304661</v>
      </c>
      <c r="O56" s="152">
        <f t="shared" si="20"/>
        <v>3.6140780017927945</v>
      </c>
      <c r="P56" s="52">
        <f t="shared" si="21"/>
        <v>0.18592460454945736</v>
      </c>
    </row>
    <row r="57" spans="1:16" ht="20.100000000000001" customHeight="1" x14ac:dyDescent="0.25">
      <c r="A57" s="38" t="s">
        <v>181</v>
      </c>
      <c r="B57" s="19">
        <v>590.61000000000024</v>
      </c>
      <c r="C57" s="140">
        <v>578.93000000000006</v>
      </c>
      <c r="D57" s="247">
        <f t="shared" si="11"/>
        <v>2.4193939860684436E-3</v>
      </c>
      <c r="E57" s="215">
        <f t="shared" si="12"/>
        <v>2.3385241651671111E-3</v>
      </c>
      <c r="F57" s="52">
        <f t="shared" ref="F57:F58" si="22">(C57-B57)/B57</f>
        <v>-1.9776163627436331E-2</v>
      </c>
      <c r="H57" s="19">
        <v>249.92200000000003</v>
      </c>
      <c r="I57" s="140">
        <v>228.00700000000001</v>
      </c>
      <c r="J57" s="247">
        <f t="shared" si="13"/>
        <v>3.7988370167560629E-3</v>
      </c>
      <c r="K57" s="215">
        <f t="shared" si="14"/>
        <v>3.3622742031223464E-3</v>
      </c>
      <c r="L57" s="52">
        <f t="shared" si="15"/>
        <v>-8.7687358455838291E-2</v>
      </c>
      <c r="N57" s="27">
        <f t="shared" si="16"/>
        <v>4.2315910668630723</v>
      </c>
      <c r="O57" s="152">
        <f t="shared" si="17"/>
        <v>3.938420879899124</v>
      </c>
      <c r="P57" s="52">
        <f t="shared" ref="P57:P58" si="23">(O57-N57)/N57</f>
        <v>-6.9281313418897705E-2</v>
      </c>
    </row>
    <row r="58" spans="1:16" ht="20.100000000000001" customHeight="1" x14ac:dyDescent="0.25">
      <c r="A58" s="38" t="s">
        <v>194</v>
      </c>
      <c r="B58" s="19">
        <v>489.09000000000003</v>
      </c>
      <c r="C58" s="140">
        <v>412.19999999999993</v>
      </c>
      <c r="D58" s="247">
        <f t="shared" si="11"/>
        <v>2.0035241608611682E-3</v>
      </c>
      <c r="E58" s="215">
        <f t="shared" si="12"/>
        <v>1.66503663807694E-3</v>
      </c>
      <c r="F58" s="52">
        <f t="shared" si="22"/>
        <v>-0.15721032938722954</v>
      </c>
      <c r="H58" s="19">
        <v>194.12499999999997</v>
      </c>
      <c r="I58" s="140">
        <v>142.30500000000001</v>
      </c>
      <c r="J58" s="247">
        <f t="shared" si="13"/>
        <v>2.9507175673921084E-3</v>
      </c>
      <c r="K58" s="215">
        <f t="shared" si="14"/>
        <v>2.0984813206407064E-3</v>
      </c>
      <c r="L58" s="52">
        <f t="shared" si="15"/>
        <v>-0.26694140373470687</v>
      </c>
      <c r="N58" s="27">
        <f t="shared" si="16"/>
        <v>3.9691058905313943</v>
      </c>
      <c r="O58" s="152">
        <f t="shared" si="17"/>
        <v>3.4523289665211072</v>
      </c>
      <c r="P58" s="52">
        <f t="shared" si="23"/>
        <v>-0.13019983297575857</v>
      </c>
    </row>
    <row r="59" spans="1:16" ht="20.100000000000001" customHeight="1" x14ac:dyDescent="0.25">
      <c r="A59" s="38" t="s">
        <v>195</v>
      </c>
      <c r="B59" s="19">
        <v>416.98</v>
      </c>
      <c r="C59" s="140">
        <v>317.20999999999998</v>
      </c>
      <c r="D59" s="247">
        <f t="shared" si="11"/>
        <v>1.7081304148436687E-3</v>
      </c>
      <c r="E59" s="215">
        <f t="shared" si="12"/>
        <v>1.2813349635234987E-3</v>
      </c>
      <c r="F59" s="52">
        <f t="shared" ref="F59:F60" si="24">(C59-B59)/B59</f>
        <v>-0.23926807041105097</v>
      </c>
      <c r="H59" s="19">
        <v>110.46300000000001</v>
      </c>
      <c r="I59" s="140">
        <v>102.78199999999998</v>
      </c>
      <c r="J59" s="247">
        <f t="shared" si="13"/>
        <v>1.6790475963777696E-3</v>
      </c>
      <c r="K59" s="215">
        <f t="shared" si="14"/>
        <v>1.5156607785959243E-3</v>
      </c>
      <c r="L59" s="52">
        <f t="shared" si="15"/>
        <v>-6.9534595294352186E-2</v>
      </c>
      <c r="N59" s="27">
        <f t="shared" si="16"/>
        <v>2.6491198618638783</v>
      </c>
      <c r="O59" s="152">
        <f t="shared" si="17"/>
        <v>3.2401878881498059</v>
      </c>
      <c r="P59" s="52">
        <f t="shared" ref="P59" si="25">(O59-N59)/N59</f>
        <v>0.22311864207988746</v>
      </c>
    </row>
    <row r="60" spans="1:16" ht="20.100000000000001" customHeight="1" x14ac:dyDescent="0.25">
      <c r="A60" s="38" t="s">
        <v>211</v>
      </c>
      <c r="B60" s="19">
        <v>11.48</v>
      </c>
      <c r="C60" s="140">
        <v>200.91</v>
      </c>
      <c r="D60" s="247">
        <f t="shared" si="11"/>
        <v>4.7027044852044024E-5</v>
      </c>
      <c r="E60" s="215">
        <f t="shared" si="12"/>
        <v>8.115538839302233E-4</v>
      </c>
      <c r="F60" s="52">
        <f t="shared" si="24"/>
        <v>16.500871080139373</v>
      </c>
      <c r="H60" s="19">
        <v>8.3620000000000019</v>
      </c>
      <c r="I60" s="140">
        <v>63.323</v>
      </c>
      <c r="J60" s="247">
        <f t="shared" si="13"/>
        <v>1.2710315672135388E-4</v>
      </c>
      <c r="K60" s="215">
        <f t="shared" si="14"/>
        <v>9.3378400384337462E-4</v>
      </c>
      <c r="L60" s="52">
        <f t="shared" si="15"/>
        <v>6.5727098780196105</v>
      </c>
      <c r="N60" s="27">
        <f t="shared" ref="N60" si="26">(H60/B60)*10</f>
        <v>7.2839721254355414</v>
      </c>
      <c r="O60" s="152">
        <f t="shared" ref="O60" si="27">(I60/C60)*10</f>
        <v>3.1518092678313674</v>
      </c>
      <c r="P60" s="52">
        <f t="shared" ref="P60" si="28">(O60-N60)/N60</f>
        <v>-0.56729525957062787</v>
      </c>
    </row>
    <row r="61" spans="1:16" ht="20.100000000000001" customHeight="1" thickBot="1" x14ac:dyDescent="0.3">
      <c r="A61" s="8" t="s">
        <v>17</v>
      </c>
      <c r="B61" s="19">
        <f>B62-SUM(B39:B60)</f>
        <v>228.60000000000582</v>
      </c>
      <c r="C61" s="140">
        <f>C62-SUM(C39:C60)</f>
        <v>237.53999999992084</v>
      </c>
      <c r="D61" s="247">
        <f t="shared" si="11"/>
        <v>9.3644446456250319E-4</v>
      </c>
      <c r="E61" s="215">
        <f t="shared" si="12"/>
        <v>9.5951674674591119E-4</v>
      </c>
      <c r="F61" s="52">
        <f t="shared" si="18"/>
        <v>3.9107611548183679E-2</v>
      </c>
      <c r="H61" s="19">
        <f>H62-SUM(H39:H60)</f>
        <v>103.94000000000233</v>
      </c>
      <c r="I61" s="140">
        <f>I62-SUM(I39:I60)</f>
        <v>105.94799999997485</v>
      </c>
      <c r="J61" s="247">
        <f t="shared" si="13"/>
        <v>1.579897406077232E-3</v>
      </c>
      <c r="K61" s="215">
        <f t="shared" si="14"/>
        <v>1.5623477668331315E-3</v>
      </c>
      <c r="L61" s="52">
        <f t="shared" si="15"/>
        <v>1.9318837790768529E-2</v>
      </c>
      <c r="N61" s="27">
        <f t="shared" si="16"/>
        <v>4.5468066491688397</v>
      </c>
      <c r="O61" s="152">
        <f t="shared" si="17"/>
        <v>4.4602172265727944</v>
      </c>
      <c r="P61" s="52">
        <f t="shared" si="8"/>
        <v>-1.9044008086834728E-2</v>
      </c>
    </row>
    <row r="62" spans="1:16" ht="26.25" customHeight="1" thickBot="1" x14ac:dyDescent="0.3">
      <c r="A62" s="12" t="s">
        <v>18</v>
      </c>
      <c r="B62" s="17">
        <v>244114.85000000003</v>
      </c>
      <c r="C62" s="145">
        <v>247562.11999999997</v>
      </c>
      <c r="D62" s="253">
        <f>SUM(D39:D61)</f>
        <v>0.99999999999999967</v>
      </c>
      <c r="E62" s="254">
        <f>SUM(E39:E61)</f>
        <v>0.99999999999999967</v>
      </c>
      <c r="F62" s="57">
        <f t="shared" si="18"/>
        <v>1.4121508789817296E-2</v>
      </c>
      <c r="G62" s="1"/>
      <c r="H62" s="17">
        <v>65789.082000000009</v>
      </c>
      <c r="I62" s="145">
        <v>67813.326999999976</v>
      </c>
      <c r="J62" s="253">
        <f>SUM(J39:J61)</f>
        <v>1</v>
      </c>
      <c r="K62" s="254">
        <f>SUM(K39:K61)</f>
        <v>0.99999999999999978</v>
      </c>
      <c r="L62" s="57">
        <f t="shared" si="15"/>
        <v>3.0768707184574577E-2</v>
      </c>
      <c r="M62" s="1"/>
      <c r="N62" s="29">
        <f t="shared" si="16"/>
        <v>2.6950053222898971</v>
      </c>
      <c r="O62" s="146">
        <f t="shared" si="17"/>
        <v>2.7392448812443515</v>
      </c>
      <c r="P62" s="57">
        <f t="shared" si="8"/>
        <v>1.6415388343969897E-2</v>
      </c>
    </row>
    <row r="64" spans="1:16" ht="15.75" thickBot="1" x14ac:dyDescent="0.3"/>
    <row r="65" spans="1:16" x14ac:dyDescent="0.25">
      <c r="A65" s="376" t="s">
        <v>15</v>
      </c>
      <c r="B65" s="364" t="s">
        <v>1</v>
      </c>
      <c r="C65" s="362"/>
      <c r="D65" s="364" t="s">
        <v>104</v>
      </c>
      <c r="E65" s="362"/>
      <c r="F65" s="130" t="s">
        <v>0</v>
      </c>
      <c r="H65" s="374" t="s">
        <v>19</v>
      </c>
      <c r="I65" s="375"/>
      <c r="J65" s="364" t="s">
        <v>104</v>
      </c>
      <c r="K65" s="365"/>
      <c r="L65" s="130" t="s">
        <v>0</v>
      </c>
      <c r="N65" s="372" t="s">
        <v>22</v>
      </c>
      <c r="O65" s="362"/>
      <c r="P65" s="130" t="s">
        <v>0</v>
      </c>
    </row>
    <row r="66" spans="1:16" x14ac:dyDescent="0.25">
      <c r="A66" s="377"/>
      <c r="B66" s="367" t="str">
        <f>B5</f>
        <v>jan-out</v>
      </c>
      <c r="C66" s="369"/>
      <c r="D66" s="367" t="str">
        <f>B5</f>
        <v>jan-out</v>
      </c>
      <c r="E66" s="369"/>
      <c r="F66" s="131" t="str">
        <f>F37</f>
        <v>2025/2024</v>
      </c>
      <c r="H66" s="370" t="str">
        <f>B5</f>
        <v>jan-out</v>
      </c>
      <c r="I66" s="369"/>
      <c r="J66" s="367" t="str">
        <f>B5</f>
        <v>jan-out</v>
      </c>
      <c r="K66" s="368"/>
      <c r="L66" s="131" t="str">
        <f>L37</f>
        <v>2025/2024</v>
      </c>
      <c r="N66" s="370" t="str">
        <f>B5</f>
        <v>jan-out</v>
      </c>
      <c r="O66" s="368"/>
      <c r="P66" s="131" t="str">
        <f>P37</f>
        <v>2025/2024</v>
      </c>
    </row>
    <row r="67" spans="1:16" ht="19.5" customHeight="1" thickBot="1" x14ac:dyDescent="0.3">
      <c r="A67" s="378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164</v>
      </c>
      <c r="B68" s="39">
        <v>73177.649999999994</v>
      </c>
      <c r="C68" s="147">
        <v>74271.22000000003</v>
      </c>
      <c r="D68" s="247">
        <f>B68/$B$96</f>
        <v>0.17615296152775686</v>
      </c>
      <c r="E68" s="246">
        <f>C68/$C$96</f>
        <v>0.1640912728406406</v>
      </c>
      <c r="F68" s="61">
        <f t="shared" ref="F68:F75" si="29">(C68-B68)/B68</f>
        <v>1.4944043707334632E-2</v>
      </c>
      <c r="H68" s="19">
        <v>31158.094000000005</v>
      </c>
      <c r="I68" s="147">
        <v>32496.183999999997</v>
      </c>
      <c r="J68" s="245">
        <f>H68/$H$96</f>
        <v>0.19211303221440001</v>
      </c>
      <c r="K68" s="246">
        <f>I68/$I$96</f>
        <v>0.19773120907757327</v>
      </c>
      <c r="L68" s="61">
        <f t="shared" ref="L68:L96" si="30">(I68-H68)/H68</f>
        <v>4.2945181435038761E-2</v>
      </c>
      <c r="N68" s="41">
        <f t="shared" ref="N68:N96" si="31">(H68/B68)*10</f>
        <v>4.2578702650331088</v>
      </c>
      <c r="O68" s="149">
        <f t="shared" ref="O68:O96" si="32">(I68/C68)*10</f>
        <v>4.3753400038399786</v>
      </c>
      <c r="P68" s="61">
        <f t="shared" si="8"/>
        <v>2.7588848765911448E-2</v>
      </c>
    </row>
    <row r="69" spans="1:16" ht="20.100000000000001" customHeight="1" x14ac:dyDescent="0.25">
      <c r="A69" s="38" t="s">
        <v>163</v>
      </c>
      <c r="B69" s="19">
        <v>81785.119999999981</v>
      </c>
      <c r="C69" s="140">
        <v>86485.070000000022</v>
      </c>
      <c r="D69" s="247">
        <f t="shared" ref="D69:D95" si="33">B69/$B$96</f>
        <v>0.19687283066486796</v>
      </c>
      <c r="E69" s="215">
        <f t="shared" ref="E69:E95" si="34">C69/$C$96</f>
        <v>0.19107596748797043</v>
      </c>
      <c r="F69" s="52">
        <f t="shared" si="29"/>
        <v>5.746705513178977E-2</v>
      </c>
      <c r="H69" s="19">
        <v>29050.745999999988</v>
      </c>
      <c r="I69" s="140">
        <v>28813.807999999997</v>
      </c>
      <c r="J69" s="214">
        <f t="shared" ref="J69:J96" si="35">H69/$H$96</f>
        <v>0.17911965032746704</v>
      </c>
      <c r="K69" s="215">
        <f t="shared" ref="K69:K96" si="36">I69/$I$96</f>
        <v>0.17532486565096547</v>
      </c>
      <c r="L69" s="52">
        <f t="shared" si="30"/>
        <v>-8.1560039800696038E-3</v>
      </c>
      <c r="N69" s="40">
        <f t="shared" si="31"/>
        <v>3.5520820902384194</v>
      </c>
      <c r="O69" s="143">
        <f t="shared" si="32"/>
        <v>3.3316511161984366</v>
      </c>
      <c r="P69" s="52">
        <f t="shared" si="8"/>
        <v>-6.2056835523524527E-2</v>
      </c>
    </row>
    <row r="70" spans="1:16" ht="20.100000000000001" customHeight="1" x14ac:dyDescent="0.25">
      <c r="A70" s="38" t="s">
        <v>167</v>
      </c>
      <c r="B70" s="19">
        <v>48679.720000000016</v>
      </c>
      <c r="C70" s="140">
        <v>51347.320000000007</v>
      </c>
      <c r="D70" s="247">
        <f t="shared" si="33"/>
        <v>0.11718163734886239</v>
      </c>
      <c r="E70" s="215">
        <f t="shared" si="34"/>
        <v>0.11344430717249131</v>
      </c>
      <c r="F70" s="52">
        <f t="shared" si="29"/>
        <v>5.4799000487266367E-2</v>
      </c>
      <c r="H70" s="19">
        <v>20525.484999999993</v>
      </c>
      <c r="I70" s="140">
        <v>21222.336999999996</v>
      </c>
      <c r="J70" s="214">
        <f t="shared" si="35"/>
        <v>0.12655501844949765</v>
      </c>
      <c r="K70" s="215">
        <f t="shared" si="36"/>
        <v>0.12913264998935625</v>
      </c>
      <c r="L70" s="52">
        <f t="shared" si="30"/>
        <v>3.3950574127724766E-2</v>
      </c>
      <c r="N70" s="40">
        <f t="shared" si="31"/>
        <v>4.2164344823676032</v>
      </c>
      <c r="O70" s="143">
        <f t="shared" si="32"/>
        <v>4.1330953592125148</v>
      </c>
      <c r="P70" s="52">
        <f t="shared" si="8"/>
        <v>-1.976530727646739E-2</v>
      </c>
    </row>
    <row r="71" spans="1:16" ht="20.100000000000001" customHeight="1" x14ac:dyDescent="0.25">
      <c r="A71" s="38" t="s">
        <v>172</v>
      </c>
      <c r="B71" s="19">
        <v>75859.849999999977</v>
      </c>
      <c r="C71" s="140">
        <v>96771.780000000028</v>
      </c>
      <c r="D71" s="247">
        <f t="shared" si="33"/>
        <v>0.18260954319456013</v>
      </c>
      <c r="E71" s="215">
        <f t="shared" si="34"/>
        <v>0.21380293140808035</v>
      </c>
      <c r="F71" s="52">
        <f t="shared" si="29"/>
        <v>0.27566532230158719</v>
      </c>
      <c r="H71" s="19">
        <v>24773.84299999999</v>
      </c>
      <c r="I71" s="140">
        <v>19966.972999999998</v>
      </c>
      <c r="J71" s="214">
        <f t="shared" si="35"/>
        <v>0.15274933371513308</v>
      </c>
      <c r="K71" s="215">
        <f t="shared" si="36"/>
        <v>0.1214940718242259</v>
      </c>
      <c r="L71" s="52">
        <f t="shared" si="30"/>
        <v>-0.19403005016218089</v>
      </c>
      <c r="N71" s="40">
        <f t="shared" si="31"/>
        <v>3.2657384637591558</v>
      </c>
      <c r="O71" s="143">
        <f t="shared" si="32"/>
        <v>2.0633053355017332</v>
      </c>
      <c r="P71" s="52">
        <f t="shared" si="8"/>
        <v>-0.36819639465963694</v>
      </c>
    </row>
    <row r="72" spans="1:16" ht="20.100000000000001" customHeight="1" x14ac:dyDescent="0.25">
      <c r="A72" s="38" t="s">
        <v>165</v>
      </c>
      <c r="B72" s="19">
        <v>45527.35</v>
      </c>
      <c r="C72" s="140">
        <v>49094.25</v>
      </c>
      <c r="D72" s="247">
        <f t="shared" si="33"/>
        <v>0.10959326424134584</v>
      </c>
      <c r="E72" s="215">
        <f t="shared" si="34"/>
        <v>0.10846648232864112</v>
      </c>
      <c r="F72" s="52">
        <f t="shared" si="29"/>
        <v>7.834631271093094E-2</v>
      </c>
      <c r="H72" s="19">
        <v>17135.026000000009</v>
      </c>
      <c r="I72" s="140">
        <v>17999.119000000002</v>
      </c>
      <c r="J72" s="214">
        <f t="shared" si="35"/>
        <v>0.10565029433227151</v>
      </c>
      <c r="K72" s="215">
        <f t="shared" si="36"/>
        <v>0.10952016895894984</v>
      </c>
      <c r="L72" s="52">
        <f t="shared" si="30"/>
        <v>5.0428461561715342E-2</v>
      </c>
      <c r="N72" s="40">
        <f t="shared" si="31"/>
        <v>3.7636774378478011</v>
      </c>
      <c r="O72" s="143">
        <f t="shared" si="32"/>
        <v>3.6662376958605138</v>
      </c>
      <c r="P72" s="52">
        <f t="shared" ref="P72:P75" si="37">(O72-N72)/N72</f>
        <v>-2.5889503974869478E-2</v>
      </c>
    </row>
    <row r="73" spans="1:16" ht="20.100000000000001" customHeight="1" x14ac:dyDescent="0.25">
      <c r="A73" s="38" t="s">
        <v>174</v>
      </c>
      <c r="B73" s="19">
        <v>21888.840000000004</v>
      </c>
      <c r="C73" s="140">
        <v>20475.389999999992</v>
      </c>
      <c r="D73" s="247">
        <f t="shared" si="33"/>
        <v>5.2690732626795564E-2</v>
      </c>
      <c r="E73" s="215">
        <f t="shared" si="34"/>
        <v>4.5237345057863886E-2</v>
      </c>
      <c r="F73" s="52">
        <f t="shared" si="29"/>
        <v>-6.4574002094218402E-2</v>
      </c>
      <c r="H73" s="19">
        <v>10278.454999999998</v>
      </c>
      <c r="I73" s="140">
        <v>10532.931</v>
      </c>
      <c r="J73" s="214">
        <f t="shared" si="35"/>
        <v>6.3374388578751328E-2</v>
      </c>
      <c r="K73" s="215">
        <f t="shared" si="36"/>
        <v>6.4090269237786601E-2</v>
      </c>
      <c r="L73" s="52">
        <f t="shared" si="30"/>
        <v>2.475819566267522E-2</v>
      </c>
      <c r="N73" s="40">
        <f t="shared" si="31"/>
        <v>4.695751350916721</v>
      </c>
      <c r="O73" s="143">
        <f t="shared" si="32"/>
        <v>5.1441906601046448</v>
      </c>
      <c r="P73" s="52">
        <f t="shared" si="37"/>
        <v>9.5498946957738265E-2</v>
      </c>
    </row>
    <row r="74" spans="1:16" ht="20.100000000000001" customHeight="1" x14ac:dyDescent="0.25">
      <c r="A74" s="38" t="s">
        <v>166</v>
      </c>
      <c r="B74" s="19">
        <v>10154.870000000001</v>
      </c>
      <c r="C74" s="140">
        <v>13427.94</v>
      </c>
      <c r="D74" s="247">
        <f t="shared" si="33"/>
        <v>2.4444764548046741E-2</v>
      </c>
      <c r="E74" s="215">
        <f t="shared" si="34"/>
        <v>2.9667046888791525E-2</v>
      </c>
      <c r="F74" s="52">
        <f t="shared" si="29"/>
        <v>0.32231530290392685</v>
      </c>
      <c r="H74" s="19">
        <v>5183.4440000000004</v>
      </c>
      <c r="I74" s="140">
        <v>7188.7060000000001</v>
      </c>
      <c r="J74" s="214">
        <f t="shared" si="35"/>
        <v>3.195982219430811E-2</v>
      </c>
      <c r="K74" s="215">
        <f t="shared" si="36"/>
        <v>4.3741490664971787E-2</v>
      </c>
      <c r="L74" s="52">
        <f t="shared" si="30"/>
        <v>0.38685900725463601</v>
      </c>
      <c r="N74" s="40">
        <f t="shared" si="31"/>
        <v>5.1043922768090582</v>
      </c>
      <c r="O74" s="143">
        <f t="shared" si="32"/>
        <v>5.3535434325741704</v>
      </c>
      <c r="P74" s="52">
        <f t="shared" si="37"/>
        <v>4.8811130151005112E-2</v>
      </c>
    </row>
    <row r="75" spans="1:16" ht="20.100000000000001" customHeight="1" x14ac:dyDescent="0.25">
      <c r="A75" s="38" t="s">
        <v>178</v>
      </c>
      <c r="B75" s="19">
        <v>8186.6700000000019</v>
      </c>
      <c r="C75" s="140">
        <v>9917.4300000000021</v>
      </c>
      <c r="D75" s="247">
        <f t="shared" si="33"/>
        <v>1.9706920973144693E-2</v>
      </c>
      <c r="E75" s="215">
        <f t="shared" si="34"/>
        <v>2.1911094391716658E-2</v>
      </c>
      <c r="F75" s="52">
        <f t="shared" si="29"/>
        <v>0.21141196603747309</v>
      </c>
      <c r="H75" s="19">
        <v>3767.5449999999996</v>
      </c>
      <c r="I75" s="140">
        <v>4824.8259999999991</v>
      </c>
      <c r="J75" s="214">
        <f t="shared" si="35"/>
        <v>2.3229742292779573E-2</v>
      </c>
      <c r="K75" s="215">
        <f t="shared" si="36"/>
        <v>2.935786794439961E-2</v>
      </c>
      <c r="L75" s="52">
        <f t="shared" si="30"/>
        <v>0.2806286321729401</v>
      </c>
      <c r="N75" s="40">
        <f t="shared" si="31"/>
        <v>4.602048207635093</v>
      </c>
      <c r="O75" s="143">
        <f t="shared" si="32"/>
        <v>4.8649962742363675</v>
      </c>
      <c r="P75" s="52">
        <f t="shared" si="37"/>
        <v>5.7137182127954843E-2</v>
      </c>
    </row>
    <row r="76" spans="1:16" ht="20.100000000000001" customHeight="1" x14ac:dyDescent="0.25">
      <c r="A76" s="38" t="s">
        <v>177</v>
      </c>
      <c r="B76" s="19">
        <v>1368.35</v>
      </c>
      <c r="C76" s="140">
        <v>1375.1599999999999</v>
      </c>
      <c r="D76" s="247">
        <f t="shared" si="33"/>
        <v>3.2938869300463474E-3</v>
      </c>
      <c r="E76" s="215">
        <f t="shared" si="34"/>
        <v>3.0382125776247547E-3</v>
      </c>
      <c r="F76" s="52">
        <f t="shared" ref="F76:F81" si="38">(C76-B76)/B76</f>
        <v>4.9767968721452453E-3</v>
      </c>
      <c r="H76" s="19">
        <v>2893.3900000000003</v>
      </c>
      <c r="I76" s="140">
        <v>3120.0259999999998</v>
      </c>
      <c r="J76" s="214">
        <f t="shared" si="35"/>
        <v>1.7839920704996359E-2</v>
      </c>
      <c r="K76" s="215">
        <f t="shared" si="36"/>
        <v>1.8984583338568759E-2</v>
      </c>
      <c r="L76" s="52">
        <f t="shared" si="30"/>
        <v>7.8328880655563024E-2</v>
      </c>
      <c r="N76" s="40">
        <f t="shared" si="31"/>
        <v>21.145101764899334</v>
      </c>
      <c r="O76" s="143">
        <f t="shared" si="32"/>
        <v>22.688458070333635</v>
      </c>
      <c r="P76" s="52">
        <f t="shared" ref="P76:P81" si="39">(O76-N76)/N76</f>
        <v>7.2988833186712676E-2</v>
      </c>
    </row>
    <row r="77" spans="1:16" ht="20.100000000000001" customHeight="1" x14ac:dyDescent="0.25">
      <c r="A77" s="38" t="s">
        <v>185</v>
      </c>
      <c r="B77" s="19">
        <v>9090.3000000000011</v>
      </c>
      <c r="C77" s="140">
        <v>11609.63</v>
      </c>
      <c r="D77" s="247">
        <f t="shared" si="33"/>
        <v>2.1882135681806789E-2</v>
      </c>
      <c r="E77" s="215">
        <f t="shared" si="34"/>
        <v>2.5649759946166032E-2</v>
      </c>
      <c r="F77" s="52">
        <f t="shared" si="38"/>
        <v>0.27714486870620308</v>
      </c>
      <c r="H77" s="19">
        <v>1826.7100000000005</v>
      </c>
      <c r="I77" s="140">
        <v>2375.9160000000006</v>
      </c>
      <c r="J77" s="214">
        <f t="shared" si="35"/>
        <v>1.1263038011130164E-2</v>
      </c>
      <c r="K77" s="215">
        <f t="shared" si="36"/>
        <v>1.4456858791381528E-2</v>
      </c>
      <c r="L77" s="52">
        <f t="shared" si="30"/>
        <v>0.30065308669684843</v>
      </c>
      <c r="N77" s="40">
        <f t="shared" si="31"/>
        <v>2.0095156375477159</v>
      </c>
      <c r="O77" s="143">
        <f t="shared" si="32"/>
        <v>2.0465044966980006</v>
      </c>
      <c r="P77" s="52">
        <f t="shared" si="39"/>
        <v>1.8406853103877085E-2</v>
      </c>
    </row>
    <row r="78" spans="1:16" ht="20.100000000000001" customHeight="1" x14ac:dyDescent="0.25">
      <c r="A78" s="38" t="s">
        <v>182</v>
      </c>
      <c r="B78" s="19">
        <v>5986.670000000001</v>
      </c>
      <c r="C78" s="140">
        <v>6303.6399999999994</v>
      </c>
      <c r="D78" s="247">
        <f t="shared" si="33"/>
        <v>1.4411089317426516E-2</v>
      </c>
      <c r="E78" s="215">
        <f t="shared" si="34"/>
        <v>1.392696001397547E-2</v>
      </c>
      <c r="F78" s="52">
        <f t="shared" si="38"/>
        <v>5.2945961611379676E-2</v>
      </c>
      <c r="H78" s="19">
        <v>2136.0119999999997</v>
      </c>
      <c r="I78" s="140">
        <v>2223.8979999999997</v>
      </c>
      <c r="J78" s="214">
        <f t="shared" si="35"/>
        <v>1.3170116957935388E-2</v>
      </c>
      <c r="K78" s="215">
        <f t="shared" si="36"/>
        <v>1.3531867015683966E-2</v>
      </c>
      <c r="L78" s="52">
        <f t="shared" si="30"/>
        <v>4.1144899935019082E-2</v>
      </c>
      <c r="N78" s="40">
        <f t="shared" si="31"/>
        <v>3.5679467884483351</v>
      </c>
      <c r="O78" s="143">
        <f t="shared" si="32"/>
        <v>3.5279584494038363</v>
      </c>
      <c r="P78" s="52">
        <f t="shared" si="39"/>
        <v>-1.1207661272854736E-2</v>
      </c>
    </row>
    <row r="79" spans="1:16" ht="20.100000000000001" customHeight="1" x14ac:dyDescent="0.25">
      <c r="A79" s="38" t="s">
        <v>186</v>
      </c>
      <c r="B79" s="19">
        <v>3501.42</v>
      </c>
      <c r="C79" s="140">
        <v>3636.9399999999996</v>
      </c>
      <c r="D79" s="247">
        <f t="shared" si="33"/>
        <v>8.4286049436203339E-3</v>
      </c>
      <c r="E79" s="215">
        <f t="shared" si="34"/>
        <v>8.0352808779098981E-3</v>
      </c>
      <c r="F79" s="52">
        <f t="shared" si="38"/>
        <v>3.8704297113742292E-2</v>
      </c>
      <c r="H79" s="19">
        <v>1905.2440000000001</v>
      </c>
      <c r="I79" s="140">
        <v>1983.5619999999999</v>
      </c>
      <c r="J79" s="214">
        <f t="shared" si="35"/>
        <v>1.1747259057254667E-2</v>
      </c>
      <c r="K79" s="215">
        <f t="shared" si="36"/>
        <v>1.2069482144128967E-2</v>
      </c>
      <c r="L79" s="52">
        <f t="shared" si="30"/>
        <v>4.1106545933224173E-2</v>
      </c>
      <c r="N79" s="40">
        <f t="shared" si="31"/>
        <v>5.4413466536433797</v>
      </c>
      <c r="O79" s="143">
        <f t="shared" si="32"/>
        <v>5.4539310519282704</v>
      </c>
      <c r="P79" s="52">
        <f t="shared" si="39"/>
        <v>2.3127359982596588E-3</v>
      </c>
    </row>
    <row r="80" spans="1:16" ht="20.100000000000001" customHeight="1" x14ac:dyDescent="0.25">
      <c r="A80" s="38" t="s">
        <v>201</v>
      </c>
      <c r="B80" s="19">
        <v>1883.34</v>
      </c>
      <c r="C80" s="140">
        <v>1815.3600000000001</v>
      </c>
      <c r="D80" s="247">
        <f t="shared" si="33"/>
        <v>4.5335689047637578E-3</v>
      </c>
      <c r="E80" s="215">
        <f t="shared" si="34"/>
        <v>4.010769354051074E-3</v>
      </c>
      <c r="F80" s="52">
        <f t="shared" si="38"/>
        <v>-3.6095447449743433E-2</v>
      </c>
      <c r="H80" s="19">
        <v>1545.0730000000001</v>
      </c>
      <c r="I80" s="140">
        <v>1385.3910000000001</v>
      </c>
      <c r="J80" s="214">
        <f t="shared" si="35"/>
        <v>9.5265345506242976E-3</v>
      </c>
      <c r="K80" s="215">
        <f t="shared" si="36"/>
        <v>8.429760167384219E-3</v>
      </c>
      <c r="L80" s="52">
        <f t="shared" si="30"/>
        <v>-0.10334916214314793</v>
      </c>
      <c r="N80" s="40">
        <f t="shared" si="31"/>
        <v>8.2038983932800242</v>
      </c>
      <c r="O80" s="143">
        <f t="shared" si="32"/>
        <v>7.6314945795875202</v>
      </c>
      <c r="P80" s="52">
        <f t="shared" si="39"/>
        <v>-6.9772172478558644E-2</v>
      </c>
    </row>
    <row r="81" spans="1:16" ht="20.100000000000001" customHeight="1" x14ac:dyDescent="0.25">
      <c r="A81" s="38" t="s">
        <v>208</v>
      </c>
      <c r="B81" s="19">
        <v>5476.09</v>
      </c>
      <c r="C81" s="140">
        <v>3790.18</v>
      </c>
      <c r="D81" s="247">
        <f t="shared" si="33"/>
        <v>1.3182023077982611E-2</v>
      </c>
      <c r="E81" s="215">
        <f t="shared" si="34"/>
        <v>8.3738419874500366E-3</v>
      </c>
      <c r="F81" s="52">
        <f t="shared" si="38"/>
        <v>-0.30786747478584175</v>
      </c>
      <c r="H81" s="19">
        <v>1583.5479999999998</v>
      </c>
      <c r="I81" s="140">
        <v>988.1049999999999</v>
      </c>
      <c r="J81" s="214">
        <f t="shared" si="35"/>
        <v>9.7637617993272825E-3</v>
      </c>
      <c r="K81" s="215">
        <f t="shared" si="36"/>
        <v>6.0123735250143693E-3</v>
      </c>
      <c r="L81" s="52">
        <f t="shared" si="30"/>
        <v>-0.37601828299489498</v>
      </c>
      <c r="N81" s="40">
        <f t="shared" si="31"/>
        <v>2.8917494051412591</v>
      </c>
      <c r="O81" s="143">
        <f t="shared" si="32"/>
        <v>2.6070133872269921</v>
      </c>
      <c r="P81" s="52">
        <f t="shared" si="39"/>
        <v>-9.8464969823468501E-2</v>
      </c>
    </row>
    <row r="82" spans="1:16" ht="20.100000000000001" customHeight="1" x14ac:dyDescent="0.25">
      <c r="A82" s="38" t="s">
        <v>207</v>
      </c>
      <c r="B82" s="19">
        <v>231.04999999999993</v>
      </c>
      <c r="C82" s="140">
        <v>261.51000000000005</v>
      </c>
      <c r="D82" s="247">
        <f t="shared" si="33"/>
        <v>5.5618268366076549E-4</v>
      </c>
      <c r="E82" s="215">
        <f t="shared" si="34"/>
        <v>5.7776765698147831E-4</v>
      </c>
      <c r="F82" s="52">
        <f t="shared" ref="F82:F93" si="40">(C82-B82)/B82</f>
        <v>0.13183293659381143</v>
      </c>
      <c r="H82" s="19">
        <v>336.91800000000006</v>
      </c>
      <c r="I82" s="140">
        <v>893.03600000000006</v>
      </c>
      <c r="J82" s="214">
        <f t="shared" si="35"/>
        <v>2.0773523113323694E-3</v>
      </c>
      <c r="K82" s="215">
        <f t="shared" si="36"/>
        <v>5.4339022707958493E-3</v>
      </c>
      <c r="L82" s="52">
        <f t="shared" si="30"/>
        <v>1.6506034109189769</v>
      </c>
      <c r="N82" s="40">
        <f t="shared" si="31"/>
        <v>14.582038519800918</v>
      </c>
      <c r="O82" s="143">
        <f t="shared" si="32"/>
        <v>34.149210355244534</v>
      </c>
      <c r="P82" s="52">
        <f t="shared" ref="P82:P87" si="41">(O82-N82)/N82</f>
        <v>1.3418680665857108</v>
      </c>
    </row>
    <row r="83" spans="1:16" ht="20.100000000000001" customHeight="1" x14ac:dyDescent="0.25">
      <c r="A83" s="38" t="s">
        <v>200</v>
      </c>
      <c r="B83" s="19">
        <v>1826.0899999999995</v>
      </c>
      <c r="C83" s="140">
        <v>2018.0299999999995</v>
      </c>
      <c r="D83" s="247">
        <f t="shared" si="33"/>
        <v>4.3957569219047268E-3</v>
      </c>
      <c r="E83" s="215">
        <f t="shared" si="34"/>
        <v>4.4585387358737037E-3</v>
      </c>
      <c r="F83" s="52">
        <f t="shared" si="40"/>
        <v>0.1051098248169587</v>
      </c>
      <c r="H83" s="19">
        <v>786.54799999999977</v>
      </c>
      <c r="I83" s="140">
        <v>861.82600000000036</v>
      </c>
      <c r="J83" s="214">
        <f t="shared" si="35"/>
        <v>4.849658687793028E-3</v>
      </c>
      <c r="K83" s="215">
        <f t="shared" si="36"/>
        <v>5.2439971719291335E-3</v>
      </c>
      <c r="L83" s="52">
        <f t="shared" si="30"/>
        <v>9.570681001032437E-2</v>
      </c>
      <c r="N83" s="40">
        <f t="shared" si="31"/>
        <v>4.30727948786752</v>
      </c>
      <c r="O83" s="143">
        <f t="shared" si="32"/>
        <v>4.2706302681327859</v>
      </c>
      <c r="P83" s="52">
        <f t="shared" si="41"/>
        <v>-8.5086699941263125E-3</v>
      </c>
    </row>
    <row r="84" spans="1:16" ht="20.100000000000001" customHeight="1" x14ac:dyDescent="0.25">
      <c r="A84" s="38" t="s">
        <v>206</v>
      </c>
      <c r="B84" s="19">
        <v>1439.75</v>
      </c>
      <c r="C84" s="140">
        <v>2114.2400000000002</v>
      </c>
      <c r="D84" s="247">
        <f t="shared" si="33"/>
        <v>3.4657607392364741E-3</v>
      </c>
      <c r="E84" s="215">
        <f t="shared" si="34"/>
        <v>4.6711004974820114E-3</v>
      </c>
      <c r="F84" s="52">
        <f t="shared" si="40"/>
        <v>0.46847716617468327</v>
      </c>
      <c r="H84" s="19">
        <v>516.22499999999991</v>
      </c>
      <c r="I84" s="140">
        <v>811.05100000000004</v>
      </c>
      <c r="J84" s="214">
        <f t="shared" si="35"/>
        <v>3.1829145279194102E-3</v>
      </c>
      <c r="K84" s="215">
        <f t="shared" si="36"/>
        <v>4.9350439071115214E-3</v>
      </c>
      <c r="L84" s="52">
        <f t="shared" si="30"/>
        <v>0.57111918252699923</v>
      </c>
      <c r="N84" s="40">
        <f t="shared" si="31"/>
        <v>3.5855183191526301</v>
      </c>
      <c r="O84" s="143">
        <f t="shared" si="32"/>
        <v>3.8361349704858485</v>
      </c>
      <c r="P84" s="52">
        <f t="shared" si="41"/>
        <v>6.9896910021211928E-2</v>
      </c>
    </row>
    <row r="85" spans="1:16" ht="20.100000000000001" customHeight="1" x14ac:dyDescent="0.25">
      <c r="A85" s="38" t="s">
        <v>203</v>
      </c>
      <c r="B85" s="19">
        <v>1841.6400000000003</v>
      </c>
      <c r="C85" s="140">
        <v>1773.6899999999998</v>
      </c>
      <c r="D85" s="247">
        <f t="shared" si="33"/>
        <v>4.4331888229258284E-3</v>
      </c>
      <c r="E85" s="215">
        <f t="shared" si="34"/>
        <v>3.9187056537473824E-3</v>
      </c>
      <c r="F85" s="52">
        <f t="shared" si="40"/>
        <v>-3.6896461849221608E-2</v>
      </c>
      <c r="H85" s="19">
        <v>697.678</v>
      </c>
      <c r="I85" s="140">
        <v>641.42500000000007</v>
      </c>
      <c r="J85" s="214">
        <f t="shared" si="35"/>
        <v>4.3017084449799188E-3</v>
      </c>
      <c r="K85" s="215">
        <f t="shared" si="36"/>
        <v>3.9029118244339848E-3</v>
      </c>
      <c r="L85" s="52">
        <f t="shared" si="30"/>
        <v>-8.0628886105051228E-2</v>
      </c>
      <c r="N85" s="40">
        <f t="shared" si="31"/>
        <v>3.7883516865402567</v>
      </c>
      <c r="O85" s="143">
        <f t="shared" si="32"/>
        <v>3.6163309259227945</v>
      </c>
      <c r="P85" s="52">
        <f t="shared" si="41"/>
        <v>-4.5407811853540335E-2</v>
      </c>
    </row>
    <row r="86" spans="1:16" ht="20.100000000000001" customHeight="1" x14ac:dyDescent="0.25">
      <c r="A86" s="38" t="s">
        <v>198</v>
      </c>
      <c r="B86" s="19">
        <v>647.21999999999991</v>
      </c>
      <c r="C86" s="140">
        <v>1093.7700000000002</v>
      </c>
      <c r="D86" s="247">
        <f t="shared" si="33"/>
        <v>1.5579855291881441E-3</v>
      </c>
      <c r="E86" s="215">
        <f t="shared" si="34"/>
        <v>2.416523001707895E-3</v>
      </c>
      <c r="F86" s="52">
        <f t="shared" si="40"/>
        <v>0.68995086678409256</v>
      </c>
      <c r="H86" s="19">
        <v>280.07199999999995</v>
      </c>
      <c r="I86" s="140">
        <v>424.14399999999989</v>
      </c>
      <c r="J86" s="214">
        <f t="shared" si="35"/>
        <v>1.726854061045949E-3</v>
      </c>
      <c r="K86" s="215">
        <f t="shared" si="36"/>
        <v>2.5808109020738629E-3</v>
      </c>
      <c r="L86" s="52">
        <f t="shared" si="30"/>
        <v>0.51441058013653618</v>
      </c>
      <c r="N86" s="40">
        <f t="shared" si="31"/>
        <v>4.3273075615710264</v>
      </c>
      <c r="O86" s="143">
        <f t="shared" si="32"/>
        <v>3.8778170913446135</v>
      </c>
      <c r="P86" s="52">
        <f t="shared" si="41"/>
        <v>-0.10387301198975227</v>
      </c>
    </row>
    <row r="87" spans="1:16" ht="20.100000000000001" customHeight="1" x14ac:dyDescent="0.25">
      <c r="A87" s="38" t="s">
        <v>204</v>
      </c>
      <c r="B87" s="19">
        <v>2699.35</v>
      </c>
      <c r="C87" s="140">
        <v>2094.2600000000002</v>
      </c>
      <c r="D87" s="247">
        <f t="shared" si="33"/>
        <v>6.4978650817558437E-3</v>
      </c>
      <c r="E87" s="215">
        <f t="shared" si="34"/>
        <v>4.6269576433407168E-3</v>
      </c>
      <c r="F87" s="52">
        <f t="shared" si="40"/>
        <v>-0.2241613721821919</v>
      </c>
      <c r="H87" s="19">
        <v>268.721</v>
      </c>
      <c r="I87" s="140">
        <v>392.73999999999995</v>
      </c>
      <c r="J87" s="214">
        <f t="shared" si="35"/>
        <v>1.6568666276469215E-3</v>
      </c>
      <c r="K87" s="215">
        <f t="shared" si="36"/>
        <v>2.3897253613878516E-3</v>
      </c>
      <c r="L87" s="52">
        <f t="shared" si="30"/>
        <v>0.46151584729142847</v>
      </c>
      <c r="N87" s="40">
        <f t="shared" si="31"/>
        <v>0.99550262100135223</v>
      </c>
      <c r="O87" s="143">
        <f t="shared" si="32"/>
        <v>1.8753163408554807</v>
      </c>
      <c r="P87" s="52">
        <f t="shared" si="41"/>
        <v>0.88378845147503982</v>
      </c>
    </row>
    <row r="88" spans="1:16" ht="20.100000000000001" customHeight="1" x14ac:dyDescent="0.25">
      <c r="A88" s="38" t="s">
        <v>199</v>
      </c>
      <c r="B88" s="19">
        <v>950.87999999999988</v>
      </c>
      <c r="C88" s="140">
        <v>961.6600000000002</v>
      </c>
      <c r="D88" s="247">
        <f t="shared" si="33"/>
        <v>2.2889547294496809E-3</v>
      </c>
      <c r="E88" s="215">
        <f t="shared" si="34"/>
        <v>2.1246455011770431E-3</v>
      </c>
      <c r="F88" s="52">
        <f t="shared" si="40"/>
        <v>1.1336866902238259E-2</v>
      </c>
      <c r="H88" s="19">
        <v>350.05899999999991</v>
      </c>
      <c r="I88" s="140">
        <v>387.87899999999991</v>
      </c>
      <c r="J88" s="214">
        <f t="shared" si="35"/>
        <v>2.1583764380433742E-3</v>
      </c>
      <c r="K88" s="215">
        <f t="shared" si="36"/>
        <v>2.3601473836374152E-3</v>
      </c>
      <c r="L88" s="52">
        <f t="shared" si="30"/>
        <v>0.10803893058027361</v>
      </c>
      <c r="N88" s="40">
        <f t="shared" ref="N88:N93" si="42">(H88/B88)*10</f>
        <v>3.6814214201581685</v>
      </c>
      <c r="O88" s="143">
        <f t="shared" ref="O88:O93" si="43">(I88/C88)*10</f>
        <v>4.033431774223736</v>
      </c>
      <c r="P88" s="52">
        <f t="shared" ref="P88:P93" si="44">(O88-N88)/N88</f>
        <v>9.5618054520485649E-2</v>
      </c>
    </row>
    <row r="89" spans="1:16" ht="20.100000000000001" customHeight="1" x14ac:dyDescent="0.25">
      <c r="A89" s="38" t="s">
        <v>209</v>
      </c>
      <c r="B89" s="19">
        <v>2121.36</v>
      </c>
      <c r="C89" s="140">
        <v>1931.8799999999999</v>
      </c>
      <c r="D89" s="247">
        <f t="shared" si="33"/>
        <v>5.1065297459883226E-3</v>
      </c>
      <c r="E89" s="215">
        <f t="shared" si="34"/>
        <v>4.2682030559801848E-3</v>
      </c>
      <c r="F89" s="52">
        <f t="shared" si="40"/>
        <v>-8.9320058830184526E-2</v>
      </c>
      <c r="H89" s="19">
        <v>444.101</v>
      </c>
      <c r="I89" s="140">
        <v>381.20200000000006</v>
      </c>
      <c r="J89" s="214">
        <f t="shared" si="35"/>
        <v>2.738215942202602E-3</v>
      </c>
      <c r="K89" s="215">
        <f t="shared" si="36"/>
        <v>2.3195194968981315E-3</v>
      </c>
      <c r="L89" s="52">
        <f t="shared" ref="L89" si="45">(I89-H89)/H89</f>
        <v>-0.14163219627967499</v>
      </c>
      <c r="N89" s="40">
        <f t="shared" ref="N89" si="46">(H89/B89)*10</f>
        <v>2.093473055021307</v>
      </c>
      <c r="O89" s="143">
        <f t="shared" ref="O89" si="47">(I89/C89)*10</f>
        <v>1.9732177982069286</v>
      </c>
      <c r="P89" s="52">
        <f t="shared" ref="P89" si="48">(O89-N89)/N89</f>
        <v>-5.7442944644517768E-2</v>
      </c>
    </row>
    <row r="90" spans="1:16" ht="20.100000000000001" customHeight="1" x14ac:dyDescent="0.25">
      <c r="A90" s="38" t="s">
        <v>217</v>
      </c>
      <c r="B90" s="19">
        <v>1280.71</v>
      </c>
      <c r="C90" s="140">
        <v>1225.0099999999998</v>
      </c>
      <c r="D90" s="247">
        <f t="shared" si="33"/>
        <v>3.0829202544521927E-3</v>
      </c>
      <c r="E90" s="215">
        <f t="shared" si="34"/>
        <v>2.7064783659473081E-3</v>
      </c>
      <c r="F90" s="52">
        <f t="shared" si="40"/>
        <v>-4.3491500808145692E-2</v>
      </c>
      <c r="H90" s="19">
        <v>404.86500000000001</v>
      </c>
      <c r="I90" s="140">
        <v>350.40499999999997</v>
      </c>
      <c r="J90" s="214">
        <f t="shared" si="35"/>
        <v>2.4962965574044115E-3</v>
      </c>
      <c r="K90" s="215">
        <f t="shared" si="36"/>
        <v>2.1321274004611453E-3</v>
      </c>
      <c r="L90" s="52">
        <f t="shared" si="30"/>
        <v>-0.13451397379373381</v>
      </c>
      <c r="N90" s="40">
        <f t="shared" si="42"/>
        <v>3.1612543042531094</v>
      </c>
      <c r="O90" s="143">
        <f t="shared" si="43"/>
        <v>2.8604256291785375</v>
      </c>
      <c r="P90" s="52">
        <f t="shared" si="44"/>
        <v>-9.5161175318872956E-2</v>
      </c>
    </row>
    <row r="91" spans="1:16" ht="20.100000000000001" customHeight="1" x14ac:dyDescent="0.25">
      <c r="A91" s="38" t="s">
        <v>218</v>
      </c>
      <c r="B91" s="19">
        <v>2.0299999999999998</v>
      </c>
      <c r="C91" s="140">
        <v>493.65999999999997</v>
      </c>
      <c r="D91" s="247">
        <f t="shared" si="33"/>
        <v>4.8866083005035882E-6</v>
      </c>
      <c r="E91" s="215">
        <f t="shared" si="34"/>
        <v>1.0906687375070801E-3</v>
      </c>
      <c r="F91" s="52">
        <f t="shared" si="40"/>
        <v>242.18226600985224</v>
      </c>
      <c r="H91" s="19">
        <v>0.85699999999999998</v>
      </c>
      <c r="I91" s="140">
        <v>316.95699999999999</v>
      </c>
      <c r="J91" s="214">
        <f t="shared" si="35"/>
        <v>5.2840481387513873E-6</v>
      </c>
      <c r="K91" s="215">
        <f t="shared" si="36"/>
        <v>1.9286046274110337E-3</v>
      </c>
      <c r="L91" s="52">
        <f t="shared" si="30"/>
        <v>368.84480746791127</v>
      </c>
      <c r="N91" s="40">
        <f t="shared" si="42"/>
        <v>4.2216748768472909</v>
      </c>
      <c r="O91" s="143">
        <f t="shared" si="43"/>
        <v>6.4205526070574894</v>
      </c>
      <c r="P91" s="52">
        <f t="shared" si="44"/>
        <v>0.52085435149669812</v>
      </c>
    </row>
    <row r="92" spans="1:16" ht="20.100000000000001" customHeight="1" x14ac:dyDescent="0.25">
      <c r="A92" s="38" t="s">
        <v>205</v>
      </c>
      <c r="B92" s="19">
        <v>1562.0699999999997</v>
      </c>
      <c r="C92" s="140">
        <v>770.50000000000023</v>
      </c>
      <c r="D92" s="247">
        <f t="shared" si="33"/>
        <v>3.7602089792944039E-3</v>
      </c>
      <c r="E92" s="215">
        <f t="shared" si="34"/>
        <v>1.7023057615549277E-3</v>
      </c>
      <c r="F92" s="52">
        <f t="shared" si="40"/>
        <v>-0.50674425601925621</v>
      </c>
      <c r="H92" s="19">
        <v>458.2179999999999</v>
      </c>
      <c r="I92" s="140">
        <v>310.86299999999994</v>
      </c>
      <c r="J92" s="214">
        <f t="shared" si="35"/>
        <v>2.8252578413563395E-3</v>
      </c>
      <c r="K92" s="215">
        <f t="shared" si="36"/>
        <v>1.8915241508812744E-3</v>
      </c>
      <c r="L92" s="52">
        <f t="shared" si="30"/>
        <v>-0.32158274009314342</v>
      </c>
      <c r="N92" s="40">
        <f t="shared" si="42"/>
        <v>2.9334024723603935</v>
      </c>
      <c r="O92" s="143">
        <f t="shared" si="43"/>
        <v>4.0345619727449691</v>
      </c>
      <c r="P92" s="52">
        <f t="shared" si="44"/>
        <v>0.37538643631758989</v>
      </c>
    </row>
    <row r="93" spans="1:16" ht="20.100000000000001" customHeight="1" x14ac:dyDescent="0.25">
      <c r="A93" s="38" t="s">
        <v>202</v>
      </c>
      <c r="B93" s="19">
        <v>377.51999999999992</v>
      </c>
      <c r="C93" s="140">
        <v>396.94000000000005</v>
      </c>
      <c r="D93" s="247">
        <f t="shared" si="33"/>
        <v>9.0876471212123866E-4</v>
      </c>
      <c r="E93" s="215">
        <f t="shared" si="34"/>
        <v>8.7698020634862154E-4</v>
      </c>
      <c r="F93" s="52">
        <f t="shared" si="40"/>
        <v>5.1440983259165428E-2</v>
      </c>
      <c r="H93" s="19">
        <v>306.745</v>
      </c>
      <c r="I93" s="140">
        <v>256.65500000000009</v>
      </c>
      <c r="J93" s="214">
        <f t="shared" si="35"/>
        <v>1.891313122895326E-3</v>
      </c>
      <c r="K93" s="215">
        <f t="shared" si="36"/>
        <v>1.5616819336634908E-3</v>
      </c>
      <c r="L93" s="52">
        <f t="shared" si="30"/>
        <v>-0.1632952452362709</v>
      </c>
      <c r="N93" s="40">
        <f t="shared" si="42"/>
        <v>8.1252648866285249</v>
      </c>
      <c r="O93" s="143">
        <f t="shared" si="43"/>
        <v>6.4658386657933198</v>
      </c>
      <c r="P93" s="52">
        <f t="shared" si="44"/>
        <v>-0.20423041512973528</v>
      </c>
    </row>
    <row r="94" spans="1:16" ht="20.100000000000001" customHeight="1" x14ac:dyDescent="0.25">
      <c r="A94" s="38" t="s">
        <v>219</v>
      </c>
      <c r="B94" s="19">
        <v>506.6400000000001</v>
      </c>
      <c r="C94" s="140">
        <v>258.53999999999996</v>
      </c>
      <c r="D94" s="247">
        <f t="shared" si="33"/>
        <v>1.2195818863877531E-3</v>
      </c>
      <c r="E94" s="215">
        <f t="shared" si="34"/>
        <v>5.7120588136588032E-4</v>
      </c>
      <c r="F94" s="52">
        <f t="shared" ref="F94" si="49">(C94-B94)/B94</f>
        <v>-0.48969682614874482</v>
      </c>
      <c r="H94" s="19">
        <v>409.22500000000008</v>
      </c>
      <c r="I94" s="140">
        <v>237.642</v>
      </c>
      <c r="J94" s="214">
        <f t="shared" si="35"/>
        <v>2.5231792293821903E-3</v>
      </c>
      <c r="K94" s="215">
        <f t="shared" si="36"/>
        <v>1.4459925506211029E-3</v>
      </c>
      <c r="L94" s="52">
        <f t="shared" si="30"/>
        <v>-0.41928767792779048</v>
      </c>
      <c r="N94" s="40">
        <f t="shared" si="31"/>
        <v>8.0772343281225325</v>
      </c>
      <c r="O94" s="143">
        <f t="shared" si="32"/>
        <v>9.1916918078440482</v>
      </c>
      <c r="P94" s="52">
        <f t="shared" ref="P94" si="50">(O94-N94)/N94</f>
        <v>0.13797513287949384</v>
      </c>
    </row>
    <row r="95" spans="1:16" ht="20.100000000000001" customHeight="1" thickBot="1" x14ac:dyDescent="0.3">
      <c r="A95" s="8" t="s">
        <v>17</v>
      </c>
      <c r="B95" s="19">
        <f>B96-SUM(B68:B94)</f>
        <v>7368.5100000001257</v>
      </c>
      <c r="C95" s="140">
        <f>C96-SUM(C68:C94)</f>
        <v>6906.3900000001304</v>
      </c>
      <c r="D95" s="247">
        <f t="shared" si="33"/>
        <v>1.7737449324307545E-2</v>
      </c>
      <c r="E95" s="215">
        <f t="shared" si="34"/>
        <v>1.5258646967612661E-2</v>
      </c>
      <c r="F95" s="52">
        <f>(C95-B95)/B95</f>
        <v>-6.2715528648259619E-2</v>
      </c>
      <c r="H95" s="196">
        <f>H96-SUM(H68:H94)</f>
        <v>3163.4119999999239</v>
      </c>
      <c r="I95" s="119">
        <f>I96-SUM(I68:I94)</f>
        <v>2957.6380000000063</v>
      </c>
      <c r="J95" s="214">
        <f t="shared" si="35"/>
        <v>1.9504808973982966E-2</v>
      </c>
      <c r="K95" s="215">
        <f t="shared" si="36"/>
        <v>1.7996492688303861E-2</v>
      </c>
      <c r="L95" s="52">
        <f t="shared" si="30"/>
        <v>-6.5048118929789275E-2</v>
      </c>
      <c r="N95" s="40">
        <f t="shared" si="31"/>
        <v>4.2931501755441328</v>
      </c>
      <c r="O95" s="143">
        <f t="shared" si="32"/>
        <v>4.282465948201521</v>
      </c>
      <c r="P95" s="52">
        <f>(O95-N95)/N95</f>
        <v>-2.4886684382657534E-3</v>
      </c>
    </row>
    <row r="96" spans="1:16" ht="26.25" customHeight="1" thickBot="1" x14ac:dyDescent="0.3">
      <c r="A96" s="12" t="s">
        <v>18</v>
      </c>
      <c r="B96" s="17">
        <v>415421.06000000011</v>
      </c>
      <c r="C96" s="145">
        <v>452621.39000000019</v>
      </c>
      <c r="D96" s="243">
        <f>SUM(D68:D95)</f>
        <v>1.0000000000000002</v>
      </c>
      <c r="E96" s="244">
        <f>SUM(E68:E95)</f>
        <v>1</v>
      </c>
      <c r="F96" s="57">
        <f>(C96-B96)/B96</f>
        <v>8.9548493280528593E-2</v>
      </c>
      <c r="G96" s="1"/>
      <c r="H96" s="17">
        <v>162186.2589999999</v>
      </c>
      <c r="I96" s="145">
        <v>164345.24499999997</v>
      </c>
      <c r="J96" s="255">
        <f t="shared" si="35"/>
        <v>1</v>
      </c>
      <c r="K96" s="244">
        <f t="shared" si="36"/>
        <v>1</v>
      </c>
      <c r="L96" s="57">
        <f t="shared" si="30"/>
        <v>1.3311768908857217E-2</v>
      </c>
      <c r="M96" s="1"/>
      <c r="N96" s="37">
        <f t="shared" si="31"/>
        <v>3.9041414751577559</v>
      </c>
      <c r="O96" s="150">
        <f t="shared" si="32"/>
        <v>3.6309650544796366</v>
      </c>
      <c r="P96" s="57">
        <f>(O96-N96)/N96</f>
        <v>-6.9970932768792904E-2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40" zoomScaleNormal="100" workbookViewId="0">
      <selection activeCell="H96" sqref="H96:I96"/>
    </sheetView>
  </sheetViews>
  <sheetFormatPr defaultRowHeight="15" x14ac:dyDescent="0.25"/>
  <cols>
    <col min="1" max="1" width="32.5703125" customWidth="1"/>
    <col min="4" max="4" width="9.140625" customWidth="1"/>
    <col min="6" max="6" width="10.85546875" customWidth="1"/>
    <col min="7" max="7" width="2" customWidth="1"/>
    <col min="10" max="10" width="9.1406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135</v>
      </c>
    </row>
    <row r="3" spans="1:19" ht="8.25" customHeight="1" thickBot="1" x14ac:dyDescent="0.3"/>
    <row r="4" spans="1:19" x14ac:dyDescent="0.25">
      <c r="A4" s="376" t="s">
        <v>3</v>
      </c>
      <c r="B4" s="364" t="s">
        <v>1</v>
      </c>
      <c r="C4" s="362"/>
      <c r="D4" s="364" t="s">
        <v>104</v>
      </c>
      <c r="E4" s="362"/>
      <c r="F4" s="130" t="s">
        <v>0</v>
      </c>
      <c r="H4" s="374" t="s">
        <v>19</v>
      </c>
      <c r="I4" s="375"/>
      <c r="J4" s="364" t="s">
        <v>104</v>
      </c>
      <c r="K4" s="365"/>
      <c r="L4" s="130" t="s">
        <v>0</v>
      </c>
      <c r="N4" s="372" t="s">
        <v>22</v>
      </c>
      <c r="O4" s="362"/>
      <c r="P4" s="130" t="s">
        <v>0</v>
      </c>
    </row>
    <row r="5" spans="1:19" x14ac:dyDescent="0.25">
      <c r="A5" s="377"/>
      <c r="B5" s="367" t="s">
        <v>156</v>
      </c>
      <c r="C5" s="369"/>
      <c r="D5" s="367" t="str">
        <f>B5</f>
        <v>jan-out</v>
      </c>
      <c r="E5" s="369"/>
      <c r="F5" s="131" t="s">
        <v>152</v>
      </c>
      <c r="H5" s="370" t="str">
        <f>B5</f>
        <v>jan-out</v>
      </c>
      <c r="I5" s="369"/>
      <c r="J5" s="367" t="str">
        <f>B5</f>
        <v>jan-out</v>
      </c>
      <c r="K5" s="368"/>
      <c r="L5" s="131" t="str">
        <f>F5</f>
        <v>2025/2024</v>
      </c>
      <c r="N5" s="370" t="str">
        <f>B5</f>
        <v>jan-out</v>
      </c>
      <c r="O5" s="368"/>
      <c r="P5" s="131" t="str">
        <f>L5</f>
        <v>2025/2024</v>
      </c>
    </row>
    <row r="6" spans="1:19" ht="19.5" customHeight="1" thickBot="1" x14ac:dyDescent="0.3">
      <c r="A6" s="378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9" ht="20.100000000000001" customHeight="1" x14ac:dyDescent="0.25">
      <c r="A7" s="8" t="s">
        <v>163</v>
      </c>
      <c r="B7" s="39">
        <v>58383.97</v>
      </c>
      <c r="C7" s="147">
        <v>64212</v>
      </c>
      <c r="D7" s="247">
        <f>B7/$B$33</f>
        <v>0.16102313175258975</v>
      </c>
      <c r="E7" s="246">
        <f>C7/$C$33</f>
        <v>0.16004456482930213</v>
      </c>
      <c r="F7" s="52">
        <f>(C7-B7)/B7</f>
        <v>9.9822434137315411E-2</v>
      </c>
      <c r="H7" s="39">
        <v>17470.79</v>
      </c>
      <c r="I7" s="147">
        <v>18281.524000000001</v>
      </c>
      <c r="J7" s="247">
        <f>H7/$H$33</f>
        <v>0.17708614030132583</v>
      </c>
      <c r="K7" s="246">
        <f>I7/$I$33</f>
        <v>0.18429687073367026</v>
      </c>
      <c r="L7" s="52">
        <f t="shared" ref="L7:L33" si="0">(I7-H7)/H7</f>
        <v>4.6405113907270382E-2</v>
      </c>
      <c r="N7" s="27">
        <f t="shared" ref="N7:O33" si="1">(H7/B7)*10</f>
        <v>2.9923950015732057</v>
      </c>
      <c r="O7" s="151">
        <f t="shared" si="1"/>
        <v>2.8470572478664424</v>
      </c>
      <c r="P7" s="61">
        <f>(O7-N7)/N7</f>
        <v>-4.8569040394183985E-2</v>
      </c>
      <c r="R7" s="119"/>
      <c r="S7" s="2"/>
    </row>
    <row r="8" spans="1:19" ht="20.100000000000001" customHeight="1" x14ac:dyDescent="0.25">
      <c r="A8" s="8" t="s">
        <v>172</v>
      </c>
      <c r="B8" s="19">
        <v>57225.27</v>
      </c>
      <c r="C8" s="140">
        <v>72234.820000000007</v>
      </c>
      <c r="D8" s="247">
        <f t="shared" ref="D8:D32" si="2">B8/$B$33</f>
        <v>0.15782743432465318</v>
      </c>
      <c r="E8" s="215">
        <f t="shared" ref="E8:E32" si="3">C8/$C$33</f>
        <v>0.18004096325333224</v>
      </c>
      <c r="F8" s="52">
        <f t="shared" ref="F8:F33" si="4">(C8-B8)/B8</f>
        <v>0.26228884546984244</v>
      </c>
      <c r="H8" s="19">
        <v>17675.058999999997</v>
      </c>
      <c r="I8" s="140">
        <v>13596.099</v>
      </c>
      <c r="J8" s="247">
        <f t="shared" ref="J8:J32" si="5">H8/$H$33</f>
        <v>0.1791566367581667</v>
      </c>
      <c r="K8" s="215">
        <f t="shared" ref="K8:K32" si="6">I8/$I$33</f>
        <v>0.13706288928019258</v>
      </c>
      <c r="L8" s="52">
        <f t="shared" si="0"/>
        <v>-0.23077490151518013</v>
      </c>
      <c r="N8" s="27">
        <f t="shared" si="1"/>
        <v>3.0886807524018667</v>
      </c>
      <c r="O8" s="152">
        <f t="shared" si="1"/>
        <v>1.8822084695441892</v>
      </c>
      <c r="P8" s="52">
        <f t="shared" ref="P8:P71" si="7">(O8-N8)/N8</f>
        <v>-0.39061087226948987</v>
      </c>
    </row>
    <row r="9" spans="1:19" ht="20.100000000000001" customHeight="1" x14ac:dyDescent="0.25">
      <c r="A9" s="8" t="s">
        <v>169</v>
      </c>
      <c r="B9" s="19">
        <v>36053.9</v>
      </c>
      <c r="C9" s="140">
        <v>40406.99</v>
      </c>
      <c r="D9" s="247">
        <f t="shared" si="2"/>
        <v>9.9436744193563673E-2</v>
      </c>
      <c r="E9" s="215">
        <f t="shared" si="3"/>
        <v>0.10071200290618518</v>
      </c>
      <c r="F9" s="52">
        <f t="shared" si="4"/>
        <v>0.12073839445940651</v>
      </c>
      <c r="H9" s="19">
        <v>7943.41</v>
      </c>
      <c r="I9" s="140">
        <v>8622.7839999999978</v>
      </c>
      <c r="J9" s="247">
        <f t="shared" si="5"/>
        <v>8.0515409877341237E-2</v>
      </c>
      <c r="K9" s="215">
        <f t="shared" si="6"/>
        <v>8.6926675708893841E-2</v>
      </c>
      <c r="L9" s="52">
        <f t="shared" si="0"/>
        <v>8.5526744811107322E-2</v>
      </c>
      <c r="N9" s="27">
        <f t="shared" si="1"/>
        <v>2.2032040916516662</v>
      </c>
      <c r="O9" s="152">
        <f t="shared" si="1"/>
        <v>2.1339832538875076</v>
      </c>
      <c r="P9" s="52">
        <f t="shared" si="7"/>
        <v>-3.1418259446071593E-2</v>
      </c>
    </row>
    <row r="10" spans="1:19" ht="20.100000000000001" customHeight="1" x14ac:dyDescent="0.25">
      <c r="A10" s="8" t="s">
        <v>164</v>
      </c>
      <c r="B10" s="19">
        <v>33849.42</v>
      </c>
      <c r="C10" s="140">
        <v>34540.399999999994</v>
      </c>
      <c r="D10" s="247">
        <f t="shared" si="2"/>
        <v>9.3356782973284383E-2</v>
      </c>
      <c r="E10" s="215">
        <f t="shared" si="3"/>
        <v>8.608987863685956E-2</v>
      </c>
      <c r="F10" s="52">
        <f t="shared" si="4"/>
        <v>2.0413348293707719E-2</v>
      </c>
      <c r="H10" s="19">
        <v>8339.1049999999996</v>
      </c>
      <c r="I10" s="140">
        <v>8494.4009999999998</v>
      </c>
      <c r="J10" s="247">
        <f t="shared" si="5"/>
        <v>8.4526224516320525E-2</v>
      </c>
      <c r="K10" s="215">
        <f t="shared" si="6"/>
        <v>8.5632440876207E-2</v>
      </c>
      <c r="L10" s="52">
        <f t="shared" si="0"/>
        <v>1.8622621972022212E-2</v>
      </c>
      <c r="N10" s="27">
        <f t="shared" si="1"/>
        <v>2.4635887409592248</v>
      </c>
      <c r="O10" s="152">
        <f t="shared" si="1"/>
        <v>2.4592653819874704</v>
      </c>
      <c r="P10" s="52">
        <f t="shared" si="7"/>
        <v>-1.7549028780148802E-3</v>
      </c>
    </row>
    <row r="11" spans="1:19" ht="20.100000000000001" customHeight="1" x14ac:dyDescent="0.25">
      <c r="A11" s="8" t="s">
        <v>165</v>
      </c>
      <c r="B11" s="19">
        <v>20498.100000000002</v>
      </c>
      <c r="C11" s="140">
        <v>23827.46</v>
      </c>
      <c r="D11" s="247">
        <f t="shared" si="2"/>
        <v>5.6533809827898997E-2</v>
      </c>
      <c r="E11" s="215">
        <f t="shared" si="3"/>
        <v>5.9388517203756354E-2</v>
      </c>
      <c r="F11" s="52">
        <f t="shared" si="4"/>
        <v>0.16242285870397727</v>
      </c>
      <c r="H11" s="19">
        <v>5923.2950000000001</v>
      </c>
      <c r="I11" s="140">
        <v>6714.7629999999999</v>
      </c>
      <c r="J11" s="247">
        <f t="shared" si="5"/>
        <v>6.0039268368295977E-2</v>
      </c>
      <c r="K11" s="215">
        <f t="shared" si="6"/>
        <v>6.7691829664651149E-2</v>
      </c>
      <c r="L11" s="52">
        <f t="shared" si="0"/>
        <v>0.13361954790365832</v>
      </c>
      <c r="N11" s="27">
        <f t="shared" si="1"/>
        <v>2.8896800191237233</v>
      </c>
      <c r="O11" s="152">
        <f t="shared" si="1"/>
        <v>2.8180775458231806</v>
      </c>
      <c r="P11" s="52">
        <f t="shared" si="7"/>
        <v>-2.4778685815274346E-2</v>
      </c>
    </row>
    <row r="12" spans="1:19" ht="20.100000000000001" customHeight="1" x14ac:dyDescent="0.25">
      <c r="A12" s="8" t="s">
        <v>173</v>
      </c>
      <c r="B12" s="19">
        <v>21232.280000000002</v>
      </c>
      <c r="C12" s="140">
        <v>25313.7</v>
      </c>
      <c r="D12" s="247">
        <f t="shared" si="2"/>
        <v>5.855868005974716E-2</v>
      </c>
      <c r="E12" s="215">
        <f t="shared" si="3"/>
        <v>6.3092881404091222E-2</v>
      </c>
      <c r="F12" s="52">
        <f t="shared" si="4"/>
        <v>0.19222711833114473</v>
      </c>
      <c r="H12" s="19">
        <v>4743.7840000000006</v>
      </c>
      <c r="I12" s="140">
        <v>5665.804000000001</v>
      </c>
      <c r="J12" s="247">
        <f t="shared" si="5"/>
        <v>4.8083595474685728E-2</v>
      </c>
      <c r="K12" s="215">
        <f t="shared" si="6"/>
        <v>5.7117226517346811E-2</v>
      </c>
      <c r="L12" s="52">
        <f t="shared" si="0"/>
        <v>0.19436382432252403</v>
      </c>
      <c r="N12" s="27">
        <f t="shared" si="1"/>
        <v>2.2342320278368595</v>
      </c>
      <c r="O12" s="152">
        <f t="shared" si="1"/>
        <v>2.2382362120116777</v>
      </c>
      <c r="P12" s="52">
        <f t="shared" si="7"/>
        <v>1.7921971061774437E-3</v>
      </c>
    </row>
    <row r="13" spans="1:19" ht="20.100000000000001" customHeight="1" x14ac:dyDescent="0.25">
      <c r="A13" s="8" t="s">
        <v>162</v>
      </c>
      <c r="B13" s="19">
        <v>18669.399999999998</v>
      </c>
      <c r="C13" s="140">
        <v>20418.969999999998</v>
      </c>
      <c r="D13" s="247">
        <f t="shared" si="2"/>
        <v>5.14902507647527E-2</v>
      </c>
      <c r="E13" s="215">
        <f t="shared" si="3"/>
        <v>5.0893059987425632E-2</v>
      </c>
      <c r="F13" s="52">
        <f t="shared" si="4"/>
        <v>9.3713241989565807E-2</v>
      </c>
      <c r="H13" s="19">
        <v>4585.7049999999999</v>
      </c>
      <c r="I13" s="140">
        <v>5179.7519999999995</v>
      </c>
      <c r="J13" s="247">
        <f t="shared" si="5"/>
        <v>4.6481286708299471E-2</v>
      </c>
      <c r="K13" s="215">
        <f t="shared" si="6"/>
        <v>5.2217314310145584E-2</v>
      </c>
      <c r="L13" s="52">
        <f t="shared" si="0"/>
        <v>0.12954322181649269</v>
      </c>
      <c r="N13" s="27">
        <f t="shared" si="1"/>
        <v>2.4562680107555681</v>
      </c>
      <c r="O13" s="152">
        <f t="shared" si="1"/>
        <v>2.5367352026081629</v>
      </c>
      <c r="P13" s="52">
        <f t="shared" si="7"/>
        <v>3.2759939672805653E-2</v>
      </c>
    </row>
    <row r="14" spans="1:19" ht="20.100000000000001" customHeight="1" x14ac:dyDescent="0.25">
      <c r="A14" s="8" t="s">
        <v>171</v>
      </c>
      <c r="B14" s="19">
        <v>25648.53</v>
      </c>
      <c r="C14" s="140">
        <v>24215.88</v>
      </c>
      <c r="D14" s="247">
        <f t="shared" si="2"/>
        <v>7.0738708338097783E-2</v>
      </c>
      <c r="E14" s="215">
        <f t="shared" si="3"/>
        <v>6.035663079422228E-2</v>
      </c>
      <c r="F14" s="52">
        <f t="shared" si="4"/>
        <v>-5.5857002331127663E-2</v>
      </c>
      <c r="H14" s="19">
        <v>5169.0450000000001</v>
      </c>
      <c r="I14" s="140">
        <v>4855.143</v>
      </c>
      <c r="J14" s="247">
        <f t="shared" si="5"/>
        <v>5.2394094834513308E-2</v>
      </c>
      <c r="K14" s="215">
        <f t="shared" si="6"/>
        <v>4.8944916291687936E-2</v>
      </c>
      <c r="L14" s="52">
        <f t="shared" si="0"/>
        <v>-6.0727271672040006E-2</v>
      </c>
      <c r="N14" s="27">
        <f t="shared" si="1"/>
        <v>2.0153377211091632</v>
      </c>
      <c r="O14" s="152">
        <f t="shared" si="1"/>
        <v>2.0049417985222919</v>
      </c>
      <c r="P14" s="52">
        <f t="shared" si="7"/>
        <v>-5.1584022260793916E-3</v>
      </c>
    </row>
    <row r="15" spans="1:19" ht="20.100000000000001" customHeight="1" x14ac:dyDescent="0.25">
      <c r="A15" s="8" t="s">
        <v>167</v>
      </c>
      <c r="B15" s="19">
        <v>12271.96</v>
      </c>
      <c r="C15" s="140">
        <v>13259.829999999998</v>
      </c>
      <c r="D15" s="247">
        <f t="shared" si="2"/>
        <v>3.3846095631086939E-2</v>
      </c>
      <c r="E15" s="215">
        <f t="shared" si="3"/>
        <v>3.3049332244136996E-2</v>
      </c>
      <c r="F15" s="52">
        <f t="shared" si="4"/>
        <v>8.0498143735800887E-2</v>
      </c>
      <c r="H15" s="19">
        <v>4614.7830000000004</v>
      </c>
      <c r="I15" s="140">
        <v>4816.2079999999996</v>
      </c>
      <c r="J15" s="247">
        <f t="shared" si="5"/>
        <v>4.6776024999337369E-2</v>
      </c>
      <c r="K15" s="215">
        <f t="shared" si="6"/>
        <v>4.8552410794771184E-2</v>
      </c>
      <c r="L15" s="52">
        <f t="shared" si="0"/>
        <v>4.3647772820520327E-2</v>
      </c>
      <c r="N15" s="27">
        <f t="shared" si="1"/>
        <v>3.7604286519838723</v>
      </c>
      <c r="O15" s="152">
        <f t="shared" si="1"/>
        <v>3.6321792964163189</v>
      </c>
      <c r="P15" s="52">
        <f t="shared" si="7"/>
        <v>-3.4104983084812295E-2</v>
      </c>
    </row>
    <row r="16" spans="1:19" ht="20.100000000000001" customHeight="1" x14ac:dyDescent="0.25">
      <c r="A16" s="8" t="s">
        <v>175</v>
      </c>
      <c r="B16" s="19">
        <v>11495.57</v>
      </c>
      <c r="C16" s="140">
        <v>8618.52</v>
      </c>
      <c r="D16" s="247">
        <f t="shared" si="2"/>
        <v>3.1704810116220568E-2</v>
      </c>
      <c r="E16" s="215">
        <f t="shared" si="3"/>
        <v>2.1481145002065612E-2</v>
      </c>
      <c r="F16" s="52">
        <f t="shared" si="4"/>
        <v>-0.25027467102544715</v>
      </c>
      <c r="H16" s="19">
        <v>3583.0970000000007</v>
      </c>
      <c r="I16" s="140">
        <v>2666.9910000000004</v>
      </c>
      <c r="J16" s="247">
        <f t="shared" si="5"/>
        <v>3.6318725029335232E-2</v>
      </c>
      <c r="K16" s="215">
        <f t="shared" si="6"/>
        <v>2.6886056959740449E-2</v>
      </c>
      <c r="L16" s="52">
        <f t="shared" si="0"/>
        <v>-0.25567435098742791</v>
      </c>
      <c r="N16" s="27">
        <f t="shared" si="1"/>
        <v>3.1169372201639423</v>
      </c>
      <c r="O16" s="152">
        <f t="shared" si="1"/>
        <v>3.0944883808356893</v>
      </c>
      <c r="P16" s="52">
        <f t="shared" si="7"/>
        <v>-7.2022109341914097E-3</v>
      </c>
    </row>
    <row r="17" spans="1:16" ht="20.100000000000001" customHeight="1" x14ac:dyDescent="0.25">
      <c r="A17" s="8" t="s">
        <v>174</v>
      </c>
      <c r="B17" s="19">
        <v>5651.83</v>
      </c>
      <c r="C17" s="140">
        <v>5713.73</v>
      </c>
      <c r="D17" s="247">
        <f t="shared" si="2"/>
        <v>1.5587760933921405E-2</v>
      </c>
      <c r="E17" s="215">
        <f t="shared" si="3"/>
        <v>1.4241129872954094E-2</v>
      </c>
      <c r="F17" s="52">
        <f t="shared" si="4"/>
        <v>1.0952204861080329E-2</v>
      </c>
      <c r="H17" s="19">
        <v>1781.133</v>
      </c>
      <c r="I17" s="140">
        <v>1836.239</v>
      </c>
      <c r="J17" s="247">
        <f t="shared" si="5"/>
        <v>1.8053789687433788E-2</v>
      </c>
      <c r="K17" s="215">
        <f t="shared" si="6"/>
        <v>1.8511208453908107E-2</v>
      </c>
      <c r="L17" s="52">
        <f t="shared" si="0"/>
        <v>3.0938733940699539E-2</v>
      </c>
      <c r="N17" s="27">
        <f t="shared" si="1"/>
        <v>3.1514270599080296</v>
      </c>
      <c r="O17" s="152">
        <f t="shared" si="1"/>
        <v>3.2137307853188721</v>
      </c>
      <c r="P17" s="52">
        <f t="shared" si="7"/>
        <v>1.9770003946294971E-2</v>
      </c>
    </row>
    <row r="18" spans="1:16" ht="20.100000000000001" customHeight="1" x14ac:dyDescent="0.25">
      <c r="A18" s="8" t="s">
        <v>185</v>
      </c>
      <c r="B18" s="19">
        <v>6807.2100000000009</v>
      </c>
      <c r="C18" s="140">
        <v>8933.9500000000007</v>
      </c>
      <c r="D18" s="247">
        <f t="shared" si="2"/>
        <v>1.8774301793755145E-2</v>
      </c>
      <c r="E18" s="215">
        <f t="shared" si="3"/>
        <v>2.2267335388350212E-2</v>
      </c>
      <c r="F18" s="52">
        <f t="shared" si="4"/>
        <v>0.31242462036575919</v>
      </c>
      <c r="H18" s="19">
        <v>1343.0440000000003</v>
      </c>
      <c r="I18" s="140">
        <v>1799.4479999999999</v>
      </c>
      <c r="J18" s="247">
        <f t="shared" si="5"/>
        <v>1.3613264094803606E-2</v>
      </c>
      <c r="K18" s="215">
        <f t="shared" si="6"/>
        <v>1.8140316718013305E-2</v>
      </c>
      <c r="L18" s="52">
        <f t="shared" si="0"/>
        <v>0.33982803243974097</v>
      </c>
      <c r="N18" s="27">
        <f t="shared" si="1"/>
        <v>1.9729727744553205</v>
      </c>
      <c r="O18" s="152">
        <f t="shared" si="1"/>
        <v>2.0141684249408156</v>
      </c>
      <c r="P18" s="52">
        <f t="shared" si="7"/>
        <v>2.0879989333288201E-2</v>
      </c>
    </row>
    <row r="19" spans="1:16" ht="20.100000000000001" customHeight="1" x14ac:dyDescent="0.25">
      <c r="A19" s="8" t="s">
        <v>187</v>
      </c>
      <c r="B19" s="19">
        <v>5571.52</v>
      </c>
      <c r="C19" s="140">
        <v>6587.7799999999988</v>
      </c>
      <c r="D19" s="247">
        <f t="shared" si="2"/>
        <v>1.5366265757915895E-2</v>
      </c>
      <c r="E19" s="215">
        <f t="shared" si="3"/>
        <v>1.6419647157714753E-2</v>
      </c>
      <c r="F19" s="52">
        <f t="shared" si="4"/>
        <v>0.1824026477514212</v>
      </c>
      <c r="H19" s="19">
        <v>1248.6379999999999</v>
      </c>
      <c r="I19" s="140">
        <v>1495.021</v>
      </c>
      <c r="J19" s="247">
        <f t="shared" si="5"/>
        <v>1.2656352921279854E-2</v>
      </c>
      <c r="K19" s="215">
        <f t="shared" si="6"/>
        <v>1.5071374354847136E-2</v>
      </c>
      <c r="L19" s="52">
        <f t="shared" si="0"/>
        <v>0.19732140139896434</v>
      </c>
      <c r="N19" s="27">
        <f t="shared" si="1"/>
        <v>2.2411083510424441</v>
      </c>
      <c r="O19" s="152">
        <f t="shared" si="1"/>
        <v>2.2693851342941023</v>
      </c>
      <c r="P19" s="52">
        <f t="shared" si="7"/>
        <v>1.261732090664216E-2</v>
      </c>
    </row>
    <row r="20" spans="1:16" ht="20.100000000000001" customHeight="1" x14ac:dyDescent="0.25">
      <c r="A20" s="8" t="s">
        <v>182</v>
      </c>
      <c r="B20" s="19">
        <v>4686.21</v>
      </c>
      <c r="C20" s="140">
        <v>4807.2699999999995</v>
      </c>
      <c r="D20" s="247">
        <f t="shared" si="2"/>
        <v>1.2924578617218109E-2</v>
      </c>
      <c r="E20" s="215">
        <f t="shared" si="3"/>
        <v>1.1981832603983042E-2</v>
      </c>
      <c r="F20" s="52">
        <f t="shared" si="4"/>
        <v>2.5833242641708224E-2</v>
      </c>
      <c r="H20" s="19">
        <v>1348.5439999999999</v>
      </c>
      <c r="I20" s="140">
        <v>1425.8210000000001</v>
      </c>
      <c r="J20" s="247">
        <f t="shared" si="5"/>
        <v>1.3669012791437084E-2</v>
      </c>
      <c r="K20" s="215">
        <f t="shared" si="6"/>
        <v>1.4373766023355192E-2</v>
      </c>
      <c r="L20" s="52">
        <f t="shared" si="0"/>
        <v>5.730402567509868E-2</v>
      </c>
      <c r="N20" s="27">
        <f t="shared" si="1"/>
        <v>2.8776858058004229</v>
      </c>
      <c r="O20" s="152">
        <f t="shared" si="1"/>
        <v>2.9659682106476239</v>
      </c>
      <c r="P20" s="52">
        <f t="shared" si="7"/>
        <v>3.0678263995761512E-2</v>
      </c>
    </row>
    <row r="21" spans="1:16" ht="20.100000000000001" customHeight="1" x14ac:dyDescent="0.25">
      <c r="A21" s="8" t="s">
        <v>178</v>
      </c>
      <c r="B21" s="19">
        <v>2717.98</v>
      </c>
      <c r="C21" s="140">
        <v>2532.8200000000002</v>
      </c>
      <c r="D21" s="247">
        <f t="shared" si="2"/>
        <v>7.4961954735332983E-3</v>
      </c>
      <c r="E21" s="215">
        <f t="shared" si="3"/>
        <v>6.312902178579596E-3</v>
      </c>
      <c r="F21" s="52">
        <f t="shared" si="4"/>
        <v>-6.8124121590298625E-2</v>
      </c>
      <c r="H21" s="19">
        <v>1296.0249999999999</v>
      </c>
      <c r="I21" s="140">
        <v>1411.953</v>
      </c>
      <c r="J21" s="247">
        <f t="shared" si="5"/>
        <v>1.3136673555347284E-2</v>
      </c>
      <c r="K21" s="215">
        <f t="shared" si="6"/>
        <v>1.4233962087789723E-2</v>
      </c>
      <c r="L21" s="52">
        <f t="shared" si="0"/>
        <v>8.944889180378475E-2</v>
      </c>
      <c r="N21" s="27">
        <f t="shared" si="1"/>
        <v>4.7683389870418473</v>
      </c>
      <c r="O21" s="152">
        <f t="shared" si="1"/>
        <v>5.574628279940935</v>
      </c>
      <c r="P21" s="52">
        <f t="shared" si="7"/>
        <v>0.16909227617629771</v>
      </c>
    </row>
    <row r="22" spans="1:16" ht="20.100000000000001" customHeight="1" x14ac:dyDescent="0.25">
      <c r="A22" s="8" t="s">
        <v>168</v>
      </c>
      <c r="B22" s="19">
        <v>5544.24</v>
      </c>
      <c r="C22" s="140">
        <v>5218.4399999999996</v>
      </c>
      <c r="D22" s="247">
        <f t="shared" si="2"/>
        <v>1.5291027451336011E-2</v>
      </c>
      <c r="E22" s="215">
        <f t="shared" si="3"/>
        <v>1.3006649207123641E-2</v>
      </c>
      <c r="F22" s="52">
        <f t="shared" si="4"/>
        <v>-5.8763689883554862E-2</v>
      </c>
      <c r="H22" s="19">
        <v>1366.8259999999998</v>
      </c>
      <c r="I22" s="140">
        <v>1366.8</v>
      </c>
      <c r="J22" s="247">
        <f t="shared" si="5"/>
        <v>1.3854321459046781E-2</v>
      </c>
      <c r="K22" s="215">
        <f t="shared" si="6"/>
        <v>1.3778772651491227E-2</v>
      </c>
      <c r="L22" s="52">
        <f t="shared" ref="L22" si="8">(I22-H22)/H22</f>
        <v>-1.9022172536840777E-5</v>
      </c>
      <c r="N22" s="27">
        <f t="shared" ref="N22" si="9">(H22/B22)*10</f>
        <v>2.4653081396187755</v>
      </c>
      <c r="O22" s="152">
        <f t="shared" ref="O22" si="10">(I22/C22)*10</f>
        <v>2.6191735461172305</v>
      </c>
      <c r="P22" s="52">
        <f t="shared" ref="P22" si="11">(O22-N22)/N22</f>
        <v>6.2412241303940248E-2</v>
      </c>
    </row>
    <row r="23" spans="1:16" ht="20.100000000000001" customHeight="1" x14ac:dyDescent="0.25">
      <c r="A23" s="8" t="s">
        <v>170</v>
      </c>
      <c r="B23" s="19">
        <v>1781.7200000000003</v>
      </c>
      <c r="C23" s="140">
        <v>4126.1000000000004</v>
      </c>
      <c r="D23" s="247">
        <f t="shared" si="2"/>
        <v>4.9139881084863573E-3</v>
      </c>
      <c r="E23" s="215">
        <f t="shared" si="3"/>
        <v>1.0284057169098977E-2</v>
      </c>
      <c r="F23" s="52">
        <f t="shared" si="4"/>
        <v>1.3157959724311339</v>
      </c>
      <c r="H23" s="19">
        <v>583.77799999999991</v>
      </c>
      <c r="I23" s="140">
        <v>892.05099999999993</v>
      </c>
      <c r="J23" s="247">
        <f t="shared" si="5"/>
        <v>5.9172477496911907E-3</v>
      </c>
      <c r="K23" s="215">
        <f t="shared" si="6"/>
        <v>8.9928064987821188E-3</v>
      </c>
      <c r="L23" s="52">
        <f t="shared" si="0"/>
        <v>0.52806546324116377</v>
      </c>
      <c r="N23" s="27">
        <f t="shared" si="1"/>
        <v>3.2764856430864548</v>
      </c>
      <c r="O23" s="152">
        <f t="shared" si="1"/>
        <v>2.1619713530937199</v>
      </c>
      <c r="P23" s="52">
        <f t="shared" si="7"/>
        <v>-0.34015540167081598</v>
      </c>
    </row>
    <row r="24" spans="1:16" ht="20.100000000000001" customHeight="1" x14ac:dyDescent="0.25">
      <c r="A24" s="8" t="s">
        <v>190</v>
      </c>
      <c r="B24" s="19">
        <v>2215.69</v>
      </c>
      <c r="C24" s="140">
        <v>4332.57</v>
      </c>
      <c r="D24" s="247">
        <f t="shared" si="2"/>
        <v>6.1108784276385384E-3</v>
      </c>
      <c r="E24" s="215">
        <f t="shared" si="3"/>
        <v>1.0798671280173323E-2</v>
      </c>
      <c r="F24" s="52">
        <f t="shared" si="4"/>
        <v>0.95540441126691888</v>
      </c>
      <c r="H24" s="19">
        <v>379.11599999999993</v>
      </c>
      <c r="I24" s="140">
        <v>758.36399999999992</v>
      </c>
      <c r="J24" s="247">
        <f t="shared" si="5"/>
        <v>3.842767795072657E-3</v>
      </c>
      <c r="K24" s="215">
        <f t="shared" si="6"/>
        <v>7.6451018020745479E-3</v>
      </c>
      <c r="L24" s="52">
        <f t="shared" si="0"/>
        <v>1.0003481783939483</v>
      </c>
      <c r="N24" s="27">
        <f t="shared" ref="N24" si="12">(H24/B24)*10</f>
        <v>1.7110516362848591</v>
      </c>
      <c r="O24" s="152">
        <f t="shared" ref="O24" si="13">(I24/C24)*10</f>
        <v>1.7503791052423852</v>
      </c>
      <c r="P24" s="52">
        <f t="shared" ref="P24" si="14">(O24-N24)/N24</f>
        <v>2.2984384645992485E-2</v>
      </c>
    </row>
    <row r="25" spans="1:16" ht="20.100000000000001" customHeight="1" x14ac:dyDescent="0.25">
      <c r="A25" s="8" t="s">
        <v>184</v>
      </c>
      <c r="B25" s="19">
        <v>3447.33</v>
      </c>
      <c r="C25" s="140">
        <v>2861.98</v>
      </c>
      <c r="D25" s="247">
        <f t="shared" si="2"/>
        <v>9.5077445535933103E-3</v>
      </c>
      <c r="E25" s="215">
        <f t="shared" si="3"/>
        <v>7.1333137676784101E-3</v>
      </c>
      <c r="F25" s="52">
        <f t="shared" si="4"/>
        <v>-0.16979807561214039</v>
      </c>
      <c r="H25" s="19">
        <v>779.24200000000008</v>
      </c>
      <c r="I25" s="140">
        <v>739.21800000000007</v>
      </c>
      <c r="J25" s="247">
        <f t="shared" si="5"/>
        <v>7.8984956112852223E-3</v>
      </c>
      <c r="K25" s="215">
        <f t="shared" si="6"/>
        <v>7.4520901096649427E-3</v>
      </c>
      <c r="L25" s="52">
        <f t="shared" si="0"/>
        <v>-5.1362734554862288E-2</v>
      </c>
      <c r="N25" s="27">
        <f t="shared" si="1"/>
        <v>2.2604218337089863</v>
      </c>
      <c r="O25" s="152">
        <f t="shared" si="1"/>
        <v>2.5828901669473585</v>
      </c>
      <c r="P25" s="52">
        <f t="shared" si="7"/>
        <v>0.14265847570108359</v>
      </c>
    </row>
    <row r="26" spans="1:16" ht="20.100000000000001" customHeight="1" x14ac:dyDescent="0.25">
      <c r="A26" s="8" t="s">
        <v>208</v>
      </c>
      <c r="B26" s="19">
        <v>3697.92</v>
      </c>
      <c r="C26" s="140">
        <v>2932.98</v>
      </c>
      <c r="D26" s="247">
        <f t="shared" si="2"/>
        <v>1.0198872385186152E-2</v>
      </c>
      <c r="E26" s="215">
        <f t="shared" si="3"/>
        <v>7.3102770160257671E-3</v>
      </c>
      <c r="F26" s="52">
        <f t="shared" si="4"/>
        <v>-0.20685682762201454</v>
      </c>
      <c r="H26" s="19">
        <v>883.7650000000001</v>
      </c>
      <c r="I26" s="140">
        <v>674.19999999999993</v>
      </c>
      <c r="J26" s="247">
        <f t="shared" si="5"/>
        <v>8.9579539782345969E-3</v>
      </c>
      <c r="K26" s="215">
        <f t="shared" si="6"/>
        <v>6.7966407094200943E-3</v>
      </c>
      <c r="L26" s="52">
        <f t="shared" si="0"/>
        <v>-0.23712751693040587</v>
      </c>
      <c r="N26" s="27">
        <f t="shared" si="1"/>
        <v>2.3898975640359987</v>
      </c>
      <c r="O26" s="152">
        <f t="shared" si="1"/>
        <v>2.2986859780837237</v>
      </c>
      <c r="P26" s="52">
        <f t="shared" si="7"/>
        <v>-3.8165479276123973E-2</v>
      </c>
    </row>
    <row r="27" spans="1:16" ht="20.100000000000001" customHeight="1" x14ac:dyDescent="0.25">
      <c r="A27" s="8" t="s">
        <v>179</v>
      </c>
      <c r="B27" s="19">
        <v>2309.94</v>
      </c>
      <c r="C27" s="140">
        <v>2194.42</v>
      </c>
      <c r="D27" s="247">
        <f t="shared" si="2"/>
        <v>6.3708201576661736E-3</v>
      </c>
      <c r="E27" s="215">
        <f t="shared" si="3"/>
        <v>5.4694604427944493E-3</v>
      </c>
      <c r="F27" s="52">
        <f t="shared" si="4"/>
        <v>-5.000995696857926E-2</v>
      </c>
      <c r="H27" s="19">
        <v>687.10599999999999</v>
      </c>
      <c r="I27" s="140">
        <v>649.96199999999999</v>
      </c>
      <c r="J27" s="247">
        <f t="shared" si="5"/>
        <v>6.9645934452811104E-3</v>
      </c>
      <c r="K27" s="215">
        <f t="shared" si="6"/>
        <v>6.5522963345833636E-3</v>
      </c>
      <c r="L27" s="52">
        <f t="shared" si="0"/>
        <v>-5.4058616865520027E-2</v>
      </c>
      <c r="N27" s="27">
        <f t="shared" si="1"/>
        <v>2.9745621098383506</v>
      </c>
      <c r="O27" s="152">
        <f t="shared" si="1"/>
        <v>2.9618851450497168</v>
      </c>
      <c r="P27" s="52">
        <f t="shared" si="7"/>
        <v>-4.2617919278621812E-3</v>
      </c>
    </row>
    <row r="28" spans="1:16" ht="20.100000000000001" customHeight="1" x14ac:dyDescent="0.25">
      <c r="A28" s="8" t="s">
        <v>166</v>
      </c>
      <c r="B28" s="19">
        <v>1128.8500000000001</v>
      </c>
      <c r="C28" s="140">
        <v>2107.9199999999996</v>
      </c>
      <c r="D28" s="247">
        <f t="shared" si="2"/>
        <v>3.1133710550843145E-3</v>
      </c>
      <c r="E28" s="215">
        <f t="shared" si="3"/>
        <v>5.2538643726247813E-3</v>
      </c>
      <c r="F28" s="52">
        <f t="shared" si="4"/>
        <v>0.86731629534481935</v>
      </c>
      <c r="H28" s="19">
        <v>321.13700000000006</v>
      </c>
      <c r="I28" s="140">
        <v>577.96100000000001</v>
      </c>
      <c r="J28" s="247">
        <f t="shared" si="5"/>
        <v>3.2550853074157994E-3</v>
      </c>
      <c r="K28" s="215">
        <f t="shared" si="6"/>
        <v>5.8264509953383972E-3</v>
      </c>
      <c r="L28" s="52">
        <f t="shared" si="0"/>
        <v>0.79973344709578753</v>
      </c>
      <c r="N28" s="27">
        <f t="shared" si="1"/>
        <v>2.8448155202196928</v>
      </c>
      <c r="O28" s="152">
        <f t="shared" si="1"/>
        <v>2.7418545295836658</v>
      </c>
      <c r="P28" s="52">
        <f t="shared" si="7"/>
        <v>-3.6192501729629095E-2</v>
      </c>
    </row>
    <row r="29" spans="1:16" ht="20.100000000000001" customHeight="1" x14ac:dyDescent="0.25">
      <c r="A29" s="8" t="s">
        <v>191</v>
      </c>
      <c r="B29" s="19">
        <v>1930.59</v>
      </c>
      <c r="C29" s="140">
        <v>2122.59</v>
      </c>
      <c r="D29" s="247">
        <f t="shared" si="2"/>
        <v>5.3245719318201932E-3</v>
      </c>
      <c r="E29" s="215">
        <f t="shared" si="3"/>
        <v>5.2904284691495116E-3</v>
      </c>
      <c r="F29" s="52">
        <f t="shared" si="4"/>
        <v>9.9451463024256961E-2</v>
      </c>
      <c r="H29" s="19">
        <v>495.99700000000001</v>
      </c>
      <c r="I29" s="140">
        <v>545.029</v>
      </c>
      <c r="J29" s="247">
        <f t="shared" si="5"/>
        <v>5.0274884152941395E-3</v>
      </c>
      <c r="K29" s="215">
        <f t="shared" si="6"/>
        <v>5.4944620130740508E-3</v>
      </c>
      <c r="L29" s="52">
        <f t="shared" si="0"/>
        <v>9.885543662562471E-2</v>
      </c>
      <c r="N29" s="27">
        <f t="shared" ref="N29:N30" si="15">(H29/B29)*10</f>
        <v>2.5691472555022044</v>
      </c>
      <c r="O29" s="152">
        <f t="shared" ref="O29:O30" si="16">(I29/C29)*10</f>
        <v>2.567754488620035</v>
      </c>
      <c r="P29" s="52">
        <f t="shared" ref="P29:P30" si="17">(O29-N29)/N29</f>
        <v>-5.4211251581106105E-4</v>
      </c>
    </row>
    <row r="30" spans="1:16" ht="20.100000000000001" customHeight="1" x14ac:dyDescent="0.25">
      <c r="A30" s="8" t="s">
        <v>177</v>
      </c>
      <c r="B30" s="19">
        <v>392.78000000000003</v>
      </c>
      <c r="C30" s="140">
        <v>384.03</v>
      </c>
      <c r="D30" s="247">
        <f t="shared" si="2"/>
        <v>1.0832881986233929E-3</v>
      </c>
      <c r="E30" s="215">
        <f t="shared" si="3"/>
        <v>9.5717177834979275E-4</v>
      </c>
      <c r="F30" s="52">
        <f t="shared" si="4"/>
        <v>-2.2277101685422008E-2</v>
      </c>
      <c r="H30" s="19">
        <v>531.88699999999994</v>
      </c>
      <c r="I30" s="140">
        <v>535.79200000000003</v>
      </c>
      <c r="J30" s="247">
        <f t="shared" si="5"/>
        <v>5.3912740011442684E-3</v>
      </c>
      <c r="K30" s="215">
        <f t="shared" si="6"/>
        <v>5.4013433980741789E-3</v>
      </c>
      <c r="L30" s="52">
        <f t="shared" si="0"/>
        <v>7.3417850032057317E-3</v>
      </c>
      <c r="N30" s="27">
        <f t="shared" si="15"/>
        <v>13.541600896175973</v>
      </c>
      <c r="O30" s="152">
        <f t="shared" si="16"/>
        <v>13.951826680207278</v>
      </c>
      <c r="P30" s="52">
        <f t="shared" si="17"/>
        <v>3.029374349285013E-2</v>
      </c>
    </row>
    <row r="31" spans="1:16" ht="20.100000000000001" customHeight="1" x14ac:dyDescent="0.25">
      <c r="A31" s="8" t="s">
        <v>176</v>
      </c>
      <c r="B31" s="19">
        <v>1449.6499999999999</v>
      </c>
      <c r="C31" s="140">
        <v>1883.1799999999998</v>
      </c>
      <c r="D31" s="247">
        <f t="shared" si="2"/>
        <v>3.9981382380324887E-3</v>
      </c>
      <c r="E31" s="215">
        <f t="shared" si="3"/>
        <v>4.6937133806024597E-3</v>
      </c>
      <c r="F31" s="52">
        <f t="shared" si="4"/>
        <v>0.29905839340530471</v>
      </c>
      <c r="H31" s="19">
        <v>414.04</v>
      </c>
      <c r="I31" s="140">
        <v>482.08700000000005</v>
      </c>
      <c r="J31" s="247">
        <f t="shared" si="5"/>
        <v>4.1967618825686157E-3</v>
      </c>
      <c r="K31" s="215">
        <f t="shared" si="6"/>
        <v>4.8599408627739626E-3</v>
      </c>
      <c r="L31" s="52">
        <f t="shared" si="0"/>
        <v>0.16434885518307416</v>
      </c>
      <c r="N31" s="27">
        <f t="shared" si="1"/>
        <v>2.8561376884075469</v>
      </c>
      <c r="O31" s="152">
        <f t="shared" si="1"/>
        <v>2.5599624040187345</v>
      </c>
      <c r="P31" s="52">
        <f t="shared" si="7"/>
        <v>-0.10369783137238957</v>
      </c>
    </row>
    <row r="32" spans="1:16" ht="20.100000000000001" customHeight="1" thickBot="1" x14ac:dyDescent="0.3">
      <c r="A32" s="8" t="s">
        <v>17</v>
      </c>
      <c r="B32" s="19">
        <f>B33-SUM(B7:B31)</f>
        <v>17919.399999999907</v>
      </c>
      <c r="C32" s="140">
        <f>C33-SUM(C7:C31)</f>
        <v>17424.919999999984</v>
      </c>
      <c r="D32" s="247">
        <f t="shared" si="2"/>
        <v>4.942174893429381E-2</v>
      </c>
      <c r="E32" s="215">
        <f t="shared" si="3"/>
        <v>4.3430569653419931E-2</v>
      </c>
      <c r="F32" s="52">
        <f t="shared" si="4"/>
        <v>-2.7594673928810435E-2</v>
      </c>
      <c r="H32" s="19">
        <f>H33-SUM(H7:H31)</f>
        <v>5148.6639999999898</v>
      </c>
      <c r="I32" s="140">
        <f>I33-SUM(I7:I31)</f>
        <v>5112.6479999999719</v>
      </c>
      <c r="J32" s="247">
        <f t="shared" si="5"/>
        <v>5.2187510437042832E-2</v>
      </c>
      <c r="K32" s="215">
        <f t="shared" si="6"/>
        <v>5.1540835849503169E-2</v>
      </c>
      <c r="L32" s="52">
        <f t="shared" si="0"/>
        <v>-6.9952127386867513E-3</v>
      </c>
      <c r="N32" s="27">
        <f t="shared" si="1"/>
        <v>2.8732345949083209</v>
      </c>
      <c r="O32" s="152">
        <f t="shared" si="1"/>
        <v>2.9341012756442937</v>
      </c>
      <c r="P32" s="52">
        <f t="shared" si="7"/>
        <v>2.1184027522094806E-2</v>
      </c>
    </row>
    <row r="33" spans="1:16" ht="26.25" customHeight="1" thickBot="1" x14ac:dyDescent="0.3">
      <c r="A33" s="12" t="s">
        <v>18</v>
      </c>
      <c r="B33" s="17">
        <v>362581.26</v>
      </c>
      <c r="C33" s="145">
        <v>401213.25</v>
      </c>
      <c r="D33" s="243">
        <f>SUM(D7:D32)</f>
        <v>1</v>
      </c>
      <c r="E33" s="244">
        <f>SUM(E7:E32)</f>
        <v>1</v>
      </c>
      <c r="F33" s="57">
        <f t="shared" si="4"/>
        <v>0.1065471227056798</v>
      </c>
      <c r="G33" s="1"/>
      <c r="H33" s="17">
        <v>98657.01499999997</v>
      </c>
      <c r="I33" s="145">
        <v>99196.062999999936</v>
      </c>
      <c r="J33" s="243">
        <f>SUM(J7:J32)</f>
        <v>1</v>
      </c>
      <c r="K33" s="244">
        <f>SUM(K7:K32)</f>
        <v>1.0000000000000002</v>
      </c>
      <c r="L33" s="57">
        <f t="shared" si="0"/>
        <v>5.4638588041607209E-3</v>
      </c>
      <c r="N33" s="29">
        <f t="shared" si="1"/>
        <v>2.7209628815344722</v>
      </c>
      <c r="O33" s="146">
        <f t="shared" si="1"/>
        <v>2.4724024692604232</v>
      </c>
      <c r="P33" s="57">
        <f t="shared" si="7"/>
        <v>-9.1350166502041627E-2</v>
      </c>
    </row>
    <row r="35" spans="1:16" ht="15.75" thickBot="1" x14ac:dyDescent="0.3"/>
    <row r="36" spans="1:16" x14ac:dyDescent="0.25">
      <c r="A36" s="376" t="s">
        <v>2</v>
      </c>
      <c r="B36" s="364" t="s">
        <v>1</v>
      </c>
      <c r="C36" s="362"/>
      <c r="D36" s="364" t="s">
        <v>104</v>
      </c>
      <c r="E36" s="362"/>
      <c r="F36" s="130" t="s">
        <v>0</v>
      </c>
      <c r="H36" s="374" t="s">
        <v>19</v>
      </c>
      <c r="I36" s="375"/>
      <c r="J36" s="364" t="s">
        <v>104</v>
      </c>
      <c r="K36" s="365"/>
      <c r="L36" s="130" t="s">
        <v>0</v>
      </c>
      <c r="N36" s="372" t="s">
        <v>22</v>
      </c>
      <c r="O36" s="362"/>
      <c r="P36" s="130" t="s">
        <v>0</v>
      </c>
    </row>
    <row r="37" spans="1:16" x14ac:dyDescent="0.25">
      <c r="A37" s="377"/>
      <c r="B37" s="367" t="str">
        <f>B5</f>
        <v>jan-out</v>
      </c>
      <c r="C37" s="369"/>
      <c r="D37" s="367" t="str">
        <f>B5</f>
        <v>jan-out</v>
      </c>
      <c r="E37" s="369"/>
      <c r="F37" s="131" t="str">
        <f>F5</f>
        <v>2025/2024</v>
      </c>
      <c r="H37" s="370" t="str">
        <f>B5</f>
        <v>jan-out</v>
      </c>
      <c r="I37" s="369"/>
      <c r="J37" s="367" t="str">
        <f>B5</f>
        <v>jan-out</v>
      </c>
      <c r="K37" s="368"/>
      <c r="L37" s="131" t="str">
        <f>L5</f>
        <v>2025/2024</v>
      </c>
      <c r="N37" s="370" t="str">
        <f>B5</f>
        <v>jan-out</v>
      </c>
      <c r="O37" s="368"/>
      <c r="P37" s="131" t="str">
        <f>P5</f>
        <v>2025/2024</v>
      </c>
    </row>
    <row r="38" spans="1:16" ht="19.5" customHeight="1" thickBot="1" x14ac:dyDescent="0.3">
      <c r="A38" s="378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169</v>
      </c>
      <c r="B39" s="39">
        <v>36053.9</v>
      </c>
      <c r="C39" s="147">
        <v>40406.99</v>
      </c>
      <c r="D39" s="247">
        <f t="shared" ref="D39:D61" si="18">B39/$B$62</f>
        <v>0.25132851615522489</v>
      </c>
      <c r="E39" s="246">
        <f t="shared" ref="E39:E61" si="19">C39/$C$62</f>
        <v>0.26384104785803691</v>
      </c>
      <c r="F39" s="52">
        <f>(C39-B39)/B39</f>
        <v>0.12073839445940651</v>
      </c>
      <c r="H39" s="39">
        <v>7943.41</v>
      </c>
      <c r="I39" s="147">
        <v>8622.7839999999978</v>
      </c>
      <c r="J39" s="247">
        <f t="shared" ref="J39:J61" si="20">H39/$H$62</f>
        <v>0.23644349473725321</v>
      </c>
      <c r="K39" s="246">
        <f t="shared" ref="K39:K61" si="21">I39/$I$62</f>
        <v>0.24477336308574199</v>
      </c>
      <c r="L39" s="52">
        <f t="shared" ref="L39:L62" si="22">(I39-H39)/H39</f>
        <v>8.5526744811107322E-2</v>
      </c>
      <c r="N39" s="27">
        <f t="shared" ref="N39:O62" si="23">(H39/B39)*10</f>
        <v>2.2032040916516662</v>
      </c>
      <c r="O39" s="151">
        <f t="shared" si="23"/>
        <v>2.1339832538875076</v>
      </c>
      <c r="P39" s="61">
        <f t="shared" si="7"/>
        <v>-3.1418259446071593E-2</v>
      </c>
    </row>
    <row r="40" spans="1:16" ht="20.100000000000001" customHeight="1" x14ac:dyDescent="0.25">
      <c r="A40" s="38" t="s">
        <v>173</v>
      </c>
      <c r="B40" s="19">
        <v>21232.280000000002</v>
      </c>
      <c r="C40" s="140">
        <v>25313.7</v>
      </c>
      <c r="D40" s="247">
        <f t="shared" si="18"/>
        <v>0.14800832717104831</v>
      </c>
      <c r="E40" s="215">
        <f t="shared" si="19"/>
        <v>0.16528806360394549</v>
      </c>
      <c r="F40" s="52">
        <f t="shared" ref="F40:F62" si="24">(C40-B40)/B40</f>
        <v>0.19222711833114473</v>
      </c>
      <c r="H40" s="19">
        <v>4743.7840000000006</v>
      </c>
      <c r="I40" s="140">
        <v>5665.804000000001</v>
      </c>
      <c r="J40" s="247">
        <f t="shared" si="20"/>
        <v>0.14120344628297749</v>
      </c>
      <c r="K40" s="215">
        <f t="shared" si="21"/>
        <v>0.160834122676</v>
      </c>
      <c r="L40" s="52">
        <f t="shared" si="22"/>
        <v>0.19436382432252403</v>
      </c>
      <c r="N40" s="27">
        <f t="shared" si="23"/>
        <v>2.2342320278368595</v>
      </c>
      <c r="O40" s="152">
        <f t="shared" si="23"/>
        <v>2.2382362120116777</v>
      </c>
      <c r="P40" s="52">
        <f t="shared" si="7"/>
        <v>1.7921971061774437E-3</v>
      </c>
    </row>
    <row r="41" spans="1:16" ht="20.100000000000001" customHeight="1" x14ac:dyDescent="0.25">
      <c r="A41" s="38" t="s">
        <v>162</v>
      </c>
      <c r="B41" s="19">
        <v>18669.399999999998</v>
      </c>
      <c r="C41" s="140">
        <v>20418.969999999998</v>
      </c>
      <c r="D41" s="247">
        <f t="shared" si="18"/>
        <v>0.13014271963666496</v>
      </c>
      <c r="E41" s="215">
        <f t="shared" si="19"/>
        <v>0.13332748717441759</v>
      </c>
      <c r="F41" s="52">
        <f t="shared" si="24"/>
        <v>9.3713241989565807E-2</v>
      </c>
      <c r="H41" s="19">
        <v>4585.7049999999999</v>
      </c>
      <c r="I41" s="140">
        <v>5179.7519999999995</v>
      </c>
      <c r="J41" s="247">
        <f t="shared" si="20"/>
        <v>0.13649806771073075</v>
      </c>
      <c r="K41" s="215">
        <f t="shared" si="21"/>
        <v>0.14703665509771535</v>
      </c>
      <c r="L41" s="52">
        <f t="shared" si="22"/>
        <v>0.12954322181649269</v>
      </c>
      <c r="N41" s="27">
        <f t="shared" si="23"/>
        <v>2.4562680107555681</v>
      </c>
      <c r="O41" s="152">
        <f t="shared" si="23"/>
        <v>2.5367352026081629</v>
      </c>
      <c r="P41" s="52">
        <f t="shared" si="7"/>
        <v>3.2759939672805653E-2</v>
      </c>
    </row>
    <row r="42" spans="1:16" ht="20.100000000000001" customHeight="1" x14ac:dyDescent="0.25">
      <c r="A42" s="38" t="s">
        <v>171</v>
      </c>
      <c r="B42" s="19">
        <v>25648.53</v>
      </c>
      <c r="C42" s="140">
        <v>24215.88</v>
      </c>
      <c r="D42" s="247">
        <f t="shared" si="18"/>
        <v>0.17879361141132499</v>
      </c>
      <c r="E42" s="215">
        <f t="shared" si="19"/>
        <v>0.15811974992456701</v>
      </c>
      <c r="F42" s="52">
        <f t="shared" si="24"/>
        <v>-5.5857002331127663E-2</v>
      </c>
      <c r="H42" s="19">
        <v>5169.0450000000001</v>
      </c>
      <c r="I42" s="140">
        <v>4855.143</v>
      </c>
      <c r="J42" s="247">
        <f t="shared" si="20"/>
        <v>0.15386176267549137</v>
      </c>
      <c r="K42" s="215">
        <f t="shared" si="21"/>
        <v>0.13782203988551714</v>
      </c>
      <c r="L42" s="52">
        <f t="shared" si="22"/>
        <v>-6.0727271672040006E-2</v>
      </c>
      <c r="N42" s="27">
        <f t="shared" si="23"/>
        <v>2.0153377211091632</v>
      </c>
      <c r="O42" s="152">
        <f t="shared" si="23"/>
        <v>2.0049417985222919</v>
      </c>
      <c r="P42" s="52">
        <f t="shared" si="7"/>
        <v>-5.1584022260793916E-3</v>
      </c>
    </row>
    <row r="43" spans="1:16" ht="20.100000000000001" customHeight="1" x14ac:dyDescent="0.25">
      <c r="A43" s="38" t="s">
        <v>175</v>
      </c>
      <c r="B43" s="19">
        <v>11495.57</v>
      </c>
      <c r="C43" s="140">
        <v>8618.52</v>
      </c>
      <c r="D43" s="247">
        <f t="shared" si="18"/>
        <v>8.0134591554825371E-2</v>
      </c>
      <c r="E43" s="215">
        <f t="shared" si="19"/>
        <v>5.6275395613121601E-2</v>
      </c>
      <c r="F43" s="52">
        <f t="shared" si="24"/>
        <v>-0.25027467102544715</v>
      </c>
      <c r="H43" s="19">
        <v>3583.0970000000007</v>
      </c>
      <c r="I43" s="140">
        <v>2666.9910000000004</v>
      </c>
      <c r="J43" s="247">
        <f t="shared" si="20"/>
        <v>0.10665444395575299</v>
      </c>
      <c r="K43" s="215">
        <f t="shared" si="21"/>
        <v>7.5707376688248992E-2</v>
      </c>
      <c r="L43" s="52">
        <f t="shared" si="22"/>
        <v>-0.25567435098742791</v>
      </c>
      <c r="N43" s="27">
        <f t="shared" si="23"/>
        <v>3.1169372201639423</v>
      </c>
      <c r="O43" s="152">
        <f t="shared" si="23"/>
        <v>3.0944883808356893</v>
      </c>
      <c r="P43" s="52">
        <f t="shared" si="7"/>
        <v>-7.2022109341914097E-3</v>
      </c>
    </row>
    <row r="44" spans="1:16" ht="20.100000000000001" customHeight="1" x14ac:dyDescent="0.25">
      <c r="A44" s="38" t="s">
        <v>187</v>
      </c>
      <c r="B44" s="19">
        <v>5571.52</v>
      </c>
      <c r="C44" s="140">
        <v>6587.7799999999988</v>
      </c>
      <c r="D44" s="247">
        <f t="shared" si="18"/>
        <v>3.8838568208409044E-2</v>
      </c>
      <c r="E44" s="215">
        <f t="shared" si="19"/>
        <v>4.3015497523032971E-2</v>
      </c>
      <c r="F44" s="52">
        <f t="shared" si="24"/>
        <v>0.1824026477514212</v>
      </c>
      <c r="H44" s="19">
        <v>1248.6379999999999</v>
      </c>
      <c r="I44" s="140">
        <v>1495.021</v>
      </c>
      <c r="J44" s="247">
        <f t="shared" si="20"/>
        <v>3.7166951269257703E-2</v>
      </c>
      <c r="K44" s="215">
        <f t="shared" si="21"/>
        <v>4.2438882622342064E-2</v>
      </c>
      <c r="L44" s="52">
        <f t="shared" si="22"/>
        <v>0.19732140139896434</v>
      </c>
      <c r="N44" s="27">
        <f t="shared" si="23"/>
        <v>2.2411083510424441</v>
      </c>
      <c r="O44" s="152">
        <f t="shared" si="23"/>
        <v>2.2693851342941023</v>
      </c>
      <c r="P44" s="52">
        <f t="shared" si="7"/>
        <v>1.261732090664216E-2</v>
      </c>
    </row>
    <row r="45" spans="1:16" ht="20.100000000000001" customHeight="1" x14ac:dyDescent="0.25">
      <c r="A45" s="38" t="s">
        <v>168</v>
      </c>
      <c r="B45" s="19">
        <v>5544.24</v>
      </c>
      <c r="C45" s="140">
        <v>5218.4399999999996</v>
      </c>
      <c r="D45" s="247">
        <f t="shared" si="18"/>
        <v>3.8648401765369184E-2</v>
      </c>
      <c r="E45" s="215">
        <f t="shared" si="19"/>
        <v>3.4074269768282518E-2</v>
      </c>
      <c r="F45" s="52">
        <f t="shared" si="24"/>
        <v>-5.8763689883554862E-2</v>
      </c>
      <c r="H45" s="19">
        <v>1366.8259999999998</v>
      </c>
      <c r="I45" s="140">
        <v>1366.8</v>
      </c>
      <c r="J45" s="247">
        <f t="shared" si="20"/>
        <v>4.0684934573154453E-2</v>
      </c>
      <c r="K45" s="215">
        <f t="shared" si="21"/>
        <v>3.8799096981391654E-2</v>
      </c>
      <c r="L45" s="52">
        <f t="shared" si="22"/>
        <v>-1.9022172536840777E-5</v>
      </c>
      <c r="N45" s="27">
        <f t="shared" si="23"/>
        <v>2.4653081396187755</v>
      </c>
      <c r="O45" s="152">
        <f t="shared" si="23"/>
        <v>2.6191735461172305</v>
      </c>
      <c r="P45" s="52">
        <f t="shared" si="7"/>
        <v>6.2412241303940248E-2</v>
      </c>
    </row>
    <row r="46" spans="1:16" ht="20.100000000000001" customHeight="1" x14ac:dyDescent="0.25">
      <c r="A46" s="38" t="s">
        <v>170</v>
      </c>
      <c r="B46" s="19">
        <v>1781.7200000000003</v>
      </c>
      <c r="C46" s="140">
        <v>4126.1000000000004</v>
      </c>
      <c r="D46" s="247">
        <f t="shared" si="18"/>
        <v>1.2420210956487019E-2</v>
      </c>
      <c r="E46" s="215">
        <f t="shared" si="19"/>
        <v>2.6941738238038672E-2</v>
      </c>
      <c r="F46" s="52">
        <f t="shared" si="24"/>
        <v>1.3157959724311339</v>
      </c>
      <c r="H46" s="19">
        <v>583.77799999999991</v>
      </c>
      <c r="I46" s="140">
        <v>892.05099999999993</v>
      </c>
      <c r="J46" s="247">
        <f t="shared" si="20"/>
        <v>1.7376732470151254E-2</v>
      </c>
      <c r="K46" s="215">
        <f t="shared" si="21"/>
        <v>2.5322485558492393E-2</v>
      </c>
      <c r="L46" s="52">
        <f t="shared" si="22"/>
        <v>0.52806546324116377</v>
      </c>
      <c r="N46" s="27">
        <f t="shared" si="23"/>
        <v>3.2764856430864548</v>
      </c>
      <c r="O46" s="152">
        <f t="shared" si="23"/>
        <v>2.1619713530937199</v>
      </c>
      <c r="P46" s="52">
        <f t="shared" si="7"/>
        <v>-0.34015540167081598</v>
      </c>
    </row>
    <row r="47" spans="1:16" ht="20.100000000000001" customHeight="1" x14ac:dyDescent="0.25">
      <c r="A47" s="38" t="s">
        <v>190</v>
      </c>
      <c r="B47" s="19">
        <v>2215.69</v>
      </c>
      <c r="C47" s="140">
        <v>4332.57</v>
      </c>
      <c r="D47" s="247">
        <f t="shared" si="18"/>
        <v>1.544537705934643E-2</v>
      </c>
      <c r="E47" s="215">
        <f t="shared" si="19"/>
        <v>2.8289902532168194E-2</v>
      </c>
      <c r="F47" s="52">
        <f t="shared" si="24"/>
        <v>0.95540441126691888</v>
      </c>
      <c r="H47" s="19">
        <v>379.11599999999993</v>
      </c>
      <c r="I47" s="140">
        <v>758.36399999999992</v>
      </c>
      <c r="J47" s="247">
        <f t="shared" si="20"/>
        <v>1.1284764597422073E-2</v>
      </c>
      <c r="K47" s="215">
        <f t="shared" si="21"/>
        <v>2.1527537593792872E-2</v>
      </c>
      <c r="L47" s="52">
        <f t="shared" si="22"/>
        <v>1.0003481783939483</v>
      </c>
      <c r="N47" s="27">
        <f t="shared" ref="N47:N48" si="25">(H47/B47)*10</f>
        <v>1.7110516362848591</v>
      </c>
      <c r="O47" s="152">
        <f t="shared" ref="O47:O48" si="26">(I47/C47)*10</f>
        <v>1.7503791052423852</v>
      </c>
      <c r="P47" s="52">
        <f t="shared" ref="P47:P48" si="27">(O47-N47)/N47</f>
        <v>2.2984384645992485E-2</v>
      </c>
    </row>
    <row r="48" spans="1:16" ht="20.100000000000001" customHeight="1" x14ac:dyDescent="0.25">
      <c r="A48" s="38" t="s">
        <v>184</v>
      </c>
      <c r="B48" s="19">
        <v>3447.33</v>
      </c>
      <c r="C48" s="140">
        <v>2861.98</v>
      </c>
      <c r="D48" s="247">
        <f t="shared" si="18"/>
        <v>2.4031029475240998E-2</v>
      </c>
      <c r="E48" s="215">
        <f t="shared" si="19"/>
        <v>1.8687553865030394E-2</v>
      </c>
      <c r="F48" s="52">
        <f t="shared" si="24"/>
        <v>-0.16979807561214039</v>
      </c>
      <c r="H48" s="19">
        <v>779.24200000000008</v>
      </c>
      <c r="I48" s="140">
        <v>739.21800000000007</v>
      </c>
      <c r="J48" s="247">
        <f t="shared" si="20"/>
        <v>2.319491272967739E-2</v>
      </c>
      <c r="K48" s="215">
        <f t="shared" si="21"/>
        <v>2.0984043658465304E-2</v>
      </c>
      <c r="L48" s="52">
        <f t="shared" si="22"/>
        <v>-5.1362734554862288E-2</v>
      </c>
      <c r="N48" s="27">
        <f t="shared" si="25"/>
        <v>2.2604218337089863</v>
      </c>
      <c r="O48" s="152">
        <f t="shared" si="26"/>
        <v>2.5828901669473585</v>
      </c>
      <c r="P48" s="52">
        <f t="shared" si="27"/>
        <v>0.14265847570108359</v>
      </c>
    </row>
    <row r="49" spans="1:16" ht="20.100000000000001" customHeight="1" x14ac:dyDescent="0.25">
      <c r="A49" s="38" t="s">
        <v>179</v>
      </c>
      <c r="B49" s="19">
        <v>2309.94</v>
      </c>
      <c r="C49" s="140">
        <v>2194.42</v>
      </c>
      <c r="D49" s="247">
        <f t="shared" si="18"/>
        <v>1.6102385389863517E-2</v>
      </c>
      <c r="E49" s="215">
        <f t="shared" si="19"/>
        <v>1.4328661259862053E-2</v>
      </c>
      <c r="F49" s="52">
        <f t="shared" si="24"/>
        <v>-5.000995696857926E-2</v>
      </c>
      <c r="H49" s="19">
        <v>687.10599999999999</v>
      </c>
      <c r="I49" s="140">
        <v>649.96199999999999</v>
      </c>
      <c r="J49" s="247">
        <f t="shared" si="20"/>
        <v>2.0452393102576235E-2</v>
      </c>
      <c r="K49" s="215">
        <f t="shared" si="21"/>
        <v>1.8450350213798129E-2</v>
      </c>
      <c r="L49" s="52">
        <f t="shared" si="22"/>
        <v>-5.4058616865520027E-2</v>
      </c>
      <c r="N49" s="27">
        <f t="shared" si="23"/>
        <v>2.9745621098383506</v>
      </c>
      <c r="O49" s="152">
        <f t="shared" si="23"/>
        <v>2.9618851450497168</v>
      </c>
      <c r="P49" s="52">
        <f t="shared" si="7"/>
        <v>-4.2617919278621812E-3</v>
      </c>
    </row>
    <row r="50" spans="1:16" ht="20.100000000000001" customHeight="1" x14ac:dyDescent="0.25">
      <c r="A50" s="38" t="s">
        <v>191</v>
      </c>
      <c r="B50" s="19">
        <v>1930.59</v>
      </c>
      <c r="C50" s="140">
        <v>2122.59</v>
      </c>
      <c r="D50" s="247">
        <f t="shared" si="18"/>
        <v>1.3457970427723925E-2</v>
      </c>
      <c r="E50" s="215">
        <f t="shared" si="19"/>
        <v>1.3859640863449384E-2</v>
      </c>
      <c r="F50" s="52">
        <f t="shared" si="24"/>
        <v>9.9451463024256961E-2</v>
      </c>
      <c r="H50" s="19">
        <v>495.99700000000001</v>
      </c>
      <c r="I50" s="140">
        <v>545.029</v>
      </c>
      <c r="J50" s="247">
        <f t="shared" si="20"/>
        <v>1.4763843747105258E-2</v>
      </c>
      <c r="K50" s="215">
        <f t="shared" si="21"/>
        <v>1.5471636690569879E-2</v>
      </c>
      <c r="L50" s="52">
        <f t="shared" si="22"/>
        <v>9.885543662562471E-2</v>
      </c>
      <c r="N50" s="27">
        <f t="shared" si="23"/>
        <v>2.5691472555022044</v>
      </c>
      <c r="O50" s="152">
        <f t="shared" si="23"/>
        <v>2.567754488620035</v>
      </c>
      <c r="P50" s="52">
        <f t="shared" si="7"/>
        <v>-5.4211251581106105E-4</v>
      </c>
    </row>
    <row r="51" spans="1:16" ht="20.100000000000001" customHeight="1" x14ac:dyDescent="0.25">
      <c r="A51" s="38" t="s">
        <v>176</v>
      </c>
      <c r="B51" s="19">
        <v>1449.6499999999999</v>
      </c>
      <c r="C51" s="140">
        <v>1883.1799999999998</v>
      </c>
      <c r="D51" s="247">
        <f t="shared" si="18"/>
        <v>1.0105380650759605E-2</v>
      </c>
      <c r="E51" s="215">
        <f t="shared" si="19"/>
        <v>1.2296391899156505E-2</v>
      </c>
      <c r="F51" s="52">
        <f t="shared" si="24"/>
        <v>0.29905839340530471</v>
      </c>
      <c r="H51" s="19">
        <v>414.04</v>
      </c>
      <c r="I51" s="140">
        <v>482.08700000000005</v>
      </c>
      <c r="J51" s="247">
        <f t="shared" si="20"/>
        <v>1.2324312173362866E-2</v>
      </c>
      <c r="K51" s="215">
        <f t="shared" si="21"/>
        <v>1.3684913861917003E-2</v>
      </c>
      <c r="L51" s="52">
        <f t="shared" si="22"/>
        <v>0.16434885518307416</v>
      </c>
      <c r="N51" s="27">
        <f t="shared" si="23"/>
        <v>2.8561376884075469</v>
      </c>
      <c r="O51" s="152">
        <f t="shared" si="23"/>
        <v>2.5599624040187345</v>
      </c>
      <c r="P51" s="52">
        <f t="shared" si="7"/>
        <v>-0.10369783137238957</v>
      </c>
    </row>
    <row r="52" spans="1:16" ht="20.100000000000001" customHeight="1" x14ac:dyDescent="0.25">
      <c r="A52" s="38" t="s">
        <v>193</v>
      </c>
      <c r="B52" s="19">
        <v>2518.04</v>
      </c>
      <c r="C52" s="140">
        <v>1623.68</v>
      </c>
      <c r="D52" s="247">
        <f t="shared" si="18"/>
        <v>1.7553031900002566E-2</v>
      </c>
      <c r="E52" s="215">
        <f t="shared" si="19"/>
        <v>1.0601963486667466E-2</v>
      </c>
      <c r="F52" s="52">
        <f t="shared" si="24"/>
        <v>-0.35518101380438749</v>
      </c>
      <c r="H52" s="19">
        <v>580.64199999999994</v>
      </c>
      <c r="I52" s="140">
        <v>377.815</v>
      </c>
      <c r="J52" s="247">
        <f t="shared" si="20"/>
        <v>1.728338631283393E-2</v>
      </c>
      <c r="K52" s="215">
        <f t="shared" si="21"/>
        <v>1.0724964022552302E-2</v>
      </c>
      <c r="L52" s="52">
        <f t="shared" si="22"/>
        <v>-0.34931506849315064</v>
      </c>
      <c r="N52" s="27">
        <f t="shared" si="23"/>
        <v>2.305928420517545</v>
      </c>
      <c r="O52" s="152">
        <f t="shared" si="23"/>
        <v>2.3269055478912097</v>
      </c>
      <c r="P52" s="52">
        <f t="shared" si="7"/>
        <v>9.097041862624956E-3</v>
      </c>
    </row>
    <row r="53" spans="1:16" ht="20.100000000000001" customHeight="1" x14ac:dyDescent="0.25">
      <c r="A53" s="38" t="s">
        <v>180</v>
      </c>
      <c r="B53" s="19">
        <v>1180.17</v>
      </c>
      <c r="C53" s="140">
        <v>1206.67</v>
      </c>
      <c r="D53" s="247">
        <f t="shared" si="18"/>
        <v>8.2268596437808893E-3</v>
      </c>
      <c r="E53" s="215">
        <f t="shared" si="19"/>
        <v>7.8790594701277535E-3</v>
      </c>
      <c r="F53" s="52">
        <f t="shared" si="24"/>
        <v>2.2454392163840802E-2</v>
      </c>
      <c r="H53" s="19">
        <v>363.95699999999999</v>
      </c>
      <c r="I53" s="140">
        <v>369.95199999999994</v>
      </c>
      <c r="J53" s="247">
        <f t="shared" si="20"/>
        <v>1.0833541893731591E-2</v>
      </c>
      <c r="K53" s="215">
        <f t="shared" si="21"/>
        <v>1.0501758506335822E-2</v>
      </c>
      <c r="L53" s="52">
        <f t="shared" si="22"/>
        <v>1.6471726055550376E-2</v>
      </c>
      <c r="N53" s="27">
        <f t="shared" si="23"/>
        <v>3.0839370599150966</v>
      </c>
      <c r="O53" s="152">
        <f t="shared" si="23"/>
        <v>3.0658920831710401</v>
      </c>
      <c r="P53" s="52">
        <f t="shared" si="7"/>
        <v>-5.8512791906827266E-3</v>
      </c>
    </row>
    <row r="54" spans="1:16" ht="20.100000000000001" customHeight="1" x14ac:dyDescent="0.25">
      <c r="A54" s="38" t="s">
        <v>189</v>
      </c>
      <c r="B54" s="19">
        <v>739.95</v>
      </c>
      <c r="C54" s="140">
        <v>402.83</v>
      </c>
      <c r="D54" s="247">
        <f t="shared" si="18"/>
        <v>5.1581253492426248E-3</v>
      </c>
      <c r="E54" s="215">
        <f t="shared" si="19"/>
        <v>2.6303144408591933E-3</v>
      </c>
      <c r="F54" s="52">
        <f t="shared" si="24"/>
        <v>-0.45559835123994868</v>
      </c>
      <c r="H54" s="19">
        <v>195.13400000000001</v>
      </c>
      <c r="I54" s="140">
        <v>117.86499999999999</v>
      </c>
      <c r="J54" s="247">
        <f t="shared" si="20"/>
        <v>5.8083574814921006E-3</v>
      </c>
      <c r="K54" s="215">
        <f t="shared" si="21"/>
        <v>3.3458117981502245E-3</v>
      </c>
      <c r="L54" s="52">
        <f t="shared" si="22"/>
        <v>-0.39597917328604965</v>
      </c>
      <c r="N54" s="27">
        <f t="shared" si="23"/>
        <v>2.6371241300087842</v>
      </c>
      <c r="O54" s="152">
        <f t="shared" si="23"/>
        <v>2.9259240870838816</v>
      </c>
      <c r="P54" s="52">
        <f t="shared" si="7"/>
        <v>0.10951322078044746</v>
      </c>
    </row>
    <row r="55" spans="1:16" ht="20.100000000000001" customHeight="1" x14ac:dyDescent="0.25">
      <c r="A55" s="38" t="s">
        <v>188</v>
      </c>
      <c r="B55" s="19">
        <v>336.17999999999995</v>
      </c>
      <c r="C55" s="140">
        <v>413.6</v>
      </c>
      <c r="D55" s="247">
        <f t="shared" si="18"/>
        <v>2.3434807485754245E-3</v>
      </c>
      <c r="E55" s="215">
        <f t="shared" si="19"/>
        <v>2.7006381171694321E-3</v>
      </c>
      <c r="F55" s="52">
        <f t="shared" si="24"/>
        <v>0.23029329525849274</v>
      </c>
      <c r="H55" s="19">
        <v>101.47200000000001</v>
      </c>
      <c r="I55" s="140">
        <v>115.754</v>
      </c>
      <c r="J55" s="247">
        <f t="shared" si="20"/>
        <v>3.020414947482071E-3</v>
      </c>
      <c r="K55" s="215">
        <f t="shared" si="21"/>
        <v>3.2858872344044554E-3</v>
      </c>
      <c r="L55" s="52">
        <f t="shared" si="22"/>
        <v>0.14074818669189526</v>
      </c>
      <c r="N55" s="27">
        <f t="shared" ref="N55:N56" si="28">(H55/B55)*10</f>
        <v>3.0183830091022674</v>
      </c>
      <c r="O55" s="152">
        <f t="shared" ref="O55:O56" si="29">(I55/C55)*10</f>
        <v>2.7986943907156676</v>
      </c>
      <c r="P55" s="52">
        <f t="shared" ref="P55:P56" si="30">(O55-N55)/N55</f>
        <v>-7.2783545933072277E-2</v>
      </c>
    </row>
    <row r="56" spans="1:16" ht="20.100000000000001" customHeight="1" x14ac:dyDescent="0.25">
      <c r="A56" s="38" t="s">
        <v>192</v>
      </c>
      <c r="B56" s="19">
        <v>476.03000000000003</v>
      </c>
      <c r="C56" s="140">
        <v>378.83</v>
      </c>
      <c r="D56" s="247">
        <f t="shared" si="18"/>
        <v>3.3183626055814132E-3</v>
      </c>
      <c r="E56" s="215">
        <f t="shared" si="19"/>
        <v>2.4736042986636749E-3</v>
      </c>
      <c r="F56" s="52">
        <f t="shared" si="24"/>
        <v>-0.20418881162951924</v>
      </c>
      <c r="H56" s="19">
        <v>113.34899999999999</v>
      </c>
      <c r="I56" s="140">
        <v>102.663</v>
      </c>
      <c r="J56" s="247">
        <f t="shared" si="20"/>
        <v>3.37394565872502E-3</v>
      </c>
      <c r="K56" s="215">
        <f t="shared" si="21"/>
        <v>2.9142754561022909E-3</v>
      </c>
      <c r="L56" s="52">
        <f t="shared" ref="L56:L57" si="31">(I56-H56)/H56</f>
        <v>-9.4275203133684413E-2</v>
      </c>
      <c r="N56" s="27">
        <f t="shared" si="28"/>
        <v>2.3811314412957163</v>
      </c>
      <c r="O56" s="152">
        <f t="shared" si="29"/>
        <v>2.7100018477945254</v>
      </c>
      <c r="P56" s="52">
        <f t="shared" si="30"/>
        <v>0.13811518372956805</v>
      </c>
    </row>
    <row r="57" spans="1:16" ht="20.100000000000001" customHeight="1" x14ac:dyDescent="0.25">
      <c r="A57" s="38" t="s">
        <v>194</v>
      </c>
      <c r="B57" s="19">
        <v>299.63</v>
      </c>
      <c r="C57" s="140">
        <v>233.02999999999997</v>
      </c>
      <c r="D57" s="247">
        <f t="shared" si="18"/>
        <v>2.0886939636374992E-3</v>
      </c>
      <c r="E57" s="215">
        <f t="shared" si="19"/>
        <v>1.5215901848259011E-3</v>
      </c>
      <c r="F57" s="52">
        <f t="shared" si="24"/>
        <v>-0.22227413810366126</v>
      </c>
      <c r="H57" s="19">
        <v>99.106000000000009</v>
      </c>
      <c r="I57" s="140">
        <v>73.811000000000007</v>
      </c>
      <c r="J57" s="247">
        <f t="shared" si="20"/>
        <v>2.9499886055774811E-3</v>
      </c>
      <c r="K57" s="215">
        <f t="shared" si="21"/>
        <v>2.0952591068872546E-3</v>
      </c>
      <c r="L57" s="52">
        <f t="shared" si="31"/>
        <v>-0.25523177204205599</v>
      </c>
      <c r="N57" s="27">
        <f t="shared" ref="N57:N58" si="32">(H57/B57)*10</f>
        <v>3.3076127223575744</v>
      </c>
      <c r="O57" s="152">
        <f t="shared" ref="O57:O58" si="33">(I57/C57)*10</f>
        <v>3.1674462515555946</v>
      </c>
      <c r="P57" s="52">
        <f t="shared" ref="P57:P58" si="34">(O57-N57)/N57</f>
        <v>-4.2376929395190222E-2</v>
      </c>
    </row>
    <row r="58" spans="1:16" ht="20.100000000000001" customHeight="1" x14ac:dyDescent="0.25">
      <c r="A58" s="38" t="s">
        <v>211</v>
      </c>
      <c r="B58" s="19">
        <v>4.2399999999999993</v>
      </c>
      <c r="C58" s="140">
        <v>175.95</v>
      </c>
      <c r="D58" s="247">
        <f t="shared" si="18"/>
        <v>2.955666123493307E-5</v>
      </c>
      <c r="E58" s="215">
        <f t="shared" si="19"/>
        <v>1.1488812299708935E-3</v>
      </c>
      <c r="F58" s="52">
        <f t="shared" si="24"/>
        <v>40.497641509433961</v>
      </c>
      <c r="H58" s="19">
        <v>1.5450000000000002</v>
      </c>
      <c r="I58" s="140">
        <v>43.000999999999998</v>
      </c>
      <c r="J58" s="247">
        <f t="shared" si="20"/>
        <v>4.5988460795685511E-5</v>
      </c>
      <c r="K58" s="215">
        <f t="shared" si="21"/>
        <v>1.2206613764243653E-3</v>
      </c>
      <c r="L58" s="52">
        <f t="shared" si="22"/>
        <v>26.832362459546921</v>
      </c>
      <c r="N58" s="27">
        <f t="shared" si="32"/>
        <v>3.643867924528303</v>
      </c>
      <c r="O58" s="152">
        <f t="shared" si="33"/>
        <v>2.4439329354930379</v>
      </c>
      <c r="P58" s="52">
        <f t="shared" si="34"/>
        <v>-0.32930254715271989</v>
      </c>
    </row>
    <row r="59" spans="1:16" ht="20.100000000000001" customHeight="1" x14ac:dyDescent="0.25">
      <c r="A59" s="38" t="s">
        <v>181</v>
      </c>
      <c r="B59" s="19">
        <v>190.14000000000001</v>
      </c>
      <c r="C59" s="140">
        <v>142.19</v>
      </c>
      <c r="D59" s="247">
        <f t="shared" ref="D59" si="35">B59/$B$62</f>
        <v>1.3254489545307018E-3</v>
      </c>
      <c r="E59" s="215">
        <f t="shared" ref="E59" si="36">C59/$C$62</f>
        <v>9.2844229661586449E-4</v>
      </c>
      <c r="F59" s="52">
        <f t="shared" si="24"/>
        <v>-0.25218260229304729</v>
      </c>
      <c r="H59" s="19">
        <v>69.12299999999999</v>
      </c>
      <c r="I59" s="140">
        <v>40.052000000000007</v>
      </c>
      <c r="J59" s="247">
        <f t="shared" ref="J59:J60" si="37">H59/$H$62</f>
        <v>2.0575148062007566E-3</v>
      </c>
      <c r="K59" s="215">
        <f t="shared" ref="K59:K60" si="38">I59/$I$62</f>
        <v>1.1369486627880441E-3</v>
      </c>
      <c r="L59" s="52">
        <f t="shared" si="22"/>
        <v>-0.42056913039075255</v>
      </c>
      <c r="N59" s="27">
        <f t="shared" ref="N59:N60" si="39">(H59/B59)*10</f>
        <v>3.6353739349952656</v>
      </c>
      <c r="O59" s="152">
        <f t="shared" ref="O59:O60" si="40">(I59/C59)*10</f>
        <v>2.816794429988045</v>
      </c>
      <c r="P59" s="52">
        <f t="shared" ref="P59:P60" si="41">(O59-N59)/N59</f>
        <v>-0.22517064809408299</v>
      </c>
    </row>
    <row r="60" spans="1:16" ht="20.100000000000001" customHeight="1" x14ac:dyDescent="0.25">
      <c r="A60" s="38" t="s">
        <v>195</v>
      </c>
      <c r="B60" s="19">
        <v>242.53000000000003</v>
      </c>
      <c r="C60" s="140">
        <v>146.5</v>
      </c>
      <c r="D60" s="247">
        <f t="shared" si="18"/>
        <v>1.6906549644595092E-3</v>
      </c>
      <c r="E60" s="215">
        <f t="shared" si="19"/>
        <v>9.5658482631847633E-4</v>
      </c>
      <c r="F60" s="52">
        <f t="shared" si="24"/>
        <v>-0.39595101636910907</v>
      </c>
      <c r="H60" s="19">
        <v>49.704000000000001</v>
      </c>
      <c r="I60" s="140">
        <v>28.253</v>
      </c>
      <c r="J60" s="247">
        <f t="shared" si="37"/>
        <v>1.47948896788916E-3</v>
      </c>
      <c r="K60" s="215">
        <f t="shared" si="38"/>
        <v>8.0201264780162306E-4</v>
      </c>
      <c r="L60" s="52">
        <f t="shared" si="22"/>
        <v>-0.43157492354740062</v>
      </c>
      <c r="N60" s="27">
        <f t="shared" si="39"/>
        <v>2.0493959510163688</v>
      </c>
      <c r="O60" s="152">
        <f t="shared" si="40"/>
        <v>1.9285324232081911</v>
      </c>
      <c r="P60" s="52">
        <f t="shared" si="41"/>
        <v>-5.8975195958710286E-2</v>
      </c>
    </row>
    <row r="61" spans="1:16" ht="20.100000000000001" customHeight="1" thickBot="1" x14ac:dyDescent="0.3">
      <c r="A61" s="8" t="s">
        <v>17</v>
      </c>
      <c r="B61" s="19">
        <f>B62-SUM(B39:B60)</f>
        <v>116.00999999998021</v>
      </c>
      <c r="C61" s="140">
        <f>C62-SUM(C39:C60)</f>
        <v>124.5899999999092</v>
      </c>
      <c r="D61" s="247">
        <f t="shared" si="18"/>
        <v>8.0869534666603801E-4</v>
      </c>
      <c r="E61" s="215">
        <f t="shared" si="19"/>
        <v>8.1352152567189142E-4</v>
      </c>
      <c r="F61" s="52">
        <f t="shared" si="24"/>
        <v>7.3959141452723476E-2</v>
      </c>
      <c r="H61" s="19">
        <f>H62-SUM(H39:H60)</f>
        <v>41.568000000006577</v>
      </c>
      <c r="I61" s="140">
        <f>I62-SUM(I39:I60)</f>
        <v>39.451999999990221</v>
      </c>
      <c r="J61" s="247">
        <f t="shared" si="20"/>
        <v>1.2373128403594547E-3</v>
      </c>
      <c r="K61" s="215">
        <f t="shared" si="21"/>
        <v>1.1199165745606409E-3</v>
      </c>
      <c r="L61" s="52">
        <f t="shared" si="22"/>
        <v>-5.0904541955735697E-2</v>
      </c>
      <c r="N61" s="27">
        <f t="shared" si="23"/>
        <v>3.5831393845369943</v>
      </c>
      <c r="O61" s="152">
        <f t="shared" si="23"/>
        <v>3.1665462717729334</v>
      </c>
      <c r="P61" s="52">
        <f t="shared" si="7"/>
        <v>-0.11626483595973541</v>
      </c>
    </row>
    <row r="62" spans="1:16" ht="26.25" customHeight="1" thickBot="1" x14ac:dyDescent="0.3">
      <c r="A62" s="12" t="s">
        <v>18</v>
      </c>
      <c r="B62" s="17">
        <v>143453.28</v>
      </c>
      <c r="C62" s="145">
        <v>153148.98999999993</v>
      </c>
      <c r="D62" s="253">
        <f>SUM(D39:D61)</f>
        <v>0.99999999999999989</v>
      </c>
      <c r="E62" s="254">
        <f>SUM(E39:E61)</f>
        <v>1</v>
      </c>
      <c r="F62" s="57">
        <f t="shared" si="24"/>
        <v>6.758792827880919E-2</v>
      </c>
      <c r="G62" s="1"/>
      <c r="H62" s="17">
        <v>33595.383999999998</v>
      </c>
      <c r="I62" s="145">
        <v>35227.623999999996</v>
      </c>
      <c r="J62" s="253">
        <f>SUM(J39:J61)</f>
        <v>1.0000000000000004</v>
      </c>
      <c r="K62" s="254">
        <f>SUM(K39:K61)</f>
        <v>0.99999999999999978</v>
      </c>
      <c r="L62" s="57">
        <f t="shared" si="22"/>
        <v>4.8585246115954446E-2</v>
      </c>
      <c r="M62" s="1"/>
      <c r="N62" s="29">
        <f t="shared" si="23"/>
        <v>2.3419042074186103</v>
      </c>
      <c r="O62" s="146">
        <f t="shared" si="23"/>
        <v>2.3002191526042721</v>
      </c>
      <c r="P62" s="57">
        <f t="shared" si="7"/>
        <v>-1.7799641284340133E-2</v>
      </c>
    </row>
    <row r="64" spans="1:16" ht="15.75" thickBot="1" x14ac:dyDescent="0.3"/>
    <row r="65" spans="1:16" x14ac:dyDescent="0.25">
      <c r="A65" s="376" t="s">
        <v>15</v>
      </c>
      <c r="B65" s="364" t="s">
        <v>1</v>
      </c>
      <c r="C65" s="362"/>
      <c r="D65" s="364" t="s">
        <v>104</v>
      </c>
      <c r="E65" s="362"/>
      <c r="F65" s="130" t="s">
        <v>0</v>
      </c>
      <c r="H65" s="374" t="s">
        <v>19</v>
      </c>
      <c r="I65" s="375"/>
      <c r="J65" s="364" t="s">
        <v>104</v>
      </c>
      <c r="K65" s="365"/>
      <c r="L65" s="130" t="s">
        <v>0</v>
      </c>
      <c r="N65" s="372" t="s">
        <v>22</v>
      </c>
      <c r="O65" s="362"/>
      <c r="P65" s="130" t="s">
        <v>0</v>
      </c>
    </row>
    <row r="66" spans="1:16" x14ac:dyDescent="0.25">
      <c r="A66" s="377"/>
      <c r="B66" s="367" t="str">
        <f>B5</f>
        <v>jan-out</v>
      </c>
      <c r="C66" s="369"/>
      <c r="D66" s="367" t="str">
        <f>B5</f>
        <v>jan-out</v>
      </c>
      <c r="E66" s="369"/>
      <c r="F66" s="131" t="str">
        <f>F37</f>
        <v>2025/2024</v>
      </c>
      <c r="H66" s="370" t="str">
        <f>B5</f>
        <v>jan-out</v>
      </c>
      <c r="I66" s="369"/>
      <c r="J66" s="367" t="str">
        <f>B5</f>
        <v>jan-out</v>
      </c>
      <c r="K66" s="368"/>
      <c r="L66" s="131" t="str">
        <f>L37</f>
        <v>2025/2024</v>
      </c>
      <c r="N66" s="370" t="str">
        <f>B5</f>
        <v>jan-out</v>
      </c>
      <c r="O66" s="368"/>
      <c r="P66" s="131" t="str">
        <f>P37</f>
        <v>2025/2024</v>
      </c>
    </row>
    <row r="67" spans="1:16" ht="19.5" customHeight="1" thickBot="1" x14ac:dyDescent="0.3">
      <c r="A67" s="378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163</v>
      </c>
      <c r="B68" s="39">
        <v>58383.97</v>
      </c>
      <c r="C68" s="147">
        <v>64212</v>
      </c>
      <c r="D68" s="247">
        <f>B68/$B$96</f>
        <v>0.26643776846754119</v>
      </c>
      <c r="E68" s="246">
        <f>C68/$C$96</f>
        <v>0.25885228287218798</v>
      </c>
      <c r="F68" s="61">
        <f t="shared" ref="F68:F94" si="42">(C68-B68)/B68</f>
        <v>9.9822434137315411E-2</v>
      </c>
      <c r="H68" s="19">
        <v>17470.79</v>
      </c>
      <c r="I68" s="147">
        <v>18281.524000000001</v>
      </c>
      <c r="J68" s="245">
        <f>H68/$H$96</f>
        <v>0.26852677578894385</v>
      </c>
      <c r="K68" s="246">
        <f>I68/$I$96</f>
        <v>0.28578974703447113</v>
      </c>
      <c r="L68" s="61">
        <f t="shared" ref="L68:L96" si="43">(I68-H68)/H68</f>
        <v>4.6405113907270382E-2</v>
      </c>
      <c r="N68" s="41">
        <f t="shared" ref="N68:O96" si="44">(H68/B68)*10</f>
        <v>2.9923950015732057</v>
      </c>
      <c r="O68" s="149">
        <f t="shared" si="44"/>
        <v>2.8470572478664424</v>
      </c>
      <c r="P68" s="61">
        <f t="shared" si="7"/>
        <v>-4.8569040394183985E-2</v>
      </c>
    </row>
    <row r="69" spans="1:16" ht="20.100000000000001" customHeight="1" x14ac:dyDescent="0.25">
      <c r="A69" s="38" t="s">
        <v>172</v>
      </c>
      <c r="B69" s="19">
        <v>57225.27</v>
      </c>
      <c r="C69" s="140">
        <v>72234.820000000007</v>
      </c>
      <c r="D69" s="247">
        <f t="shared" ref="D69:D95" si="45">B69/$B$96</f>
        <v>0.26114999097787511</v>
      </c>
      <c r="E69" s="215">
        <f t="shared" ref="E69:E95" si="46">C69/$C$96</f>
        <v>0.29119398336543922</v>
      </c>
      <c r="F69" s="52">
        <f t="shared" si="42"/>
        <v>0.26228884546984244</v>
      </c>
      <c r="H69" s="19">
        <v>17675.058999999997</v>
      </c>
      <c r="I69" s="140">
        <v>13596.099</v>
      </c>
      <c r="J69" s="214">
        <f t="shared" ref="J69:J96" si="47">H69/$H$96</f>
        <v>0.2716663988949185</v>
      </c>
      <c r="K69" s="215">
        <f t="shared" ref="K69:K96" si="48">I69/$I$96</f>
        <v>0.21254386088739788</v>
      </c>
      <c r="L69" s="52">
        <f t="shared" si="43"/>
        <v>-0.23077490151518013</v>
      </c>
      <c r="N69" s="40">
        <f t="shared" si="44"/>
        <v>3.0886807524018667</v>
      </c>
      <c r="O69" s="143">
        <f t="shared" si="44"/>
        <v>1.8822084695441892</v>
      </c>
      <c r="P69" s="52">
        <f t="shared" si="7"/>
        <v>-0.39061087226948987</v>
      </c>
    </row>
    <row r="70" spans="1:16" ht="20.100000000000001" customHeight="1" x14ac:dyDescent="0.25">
      <c r="A70" s="38" t="s">
        <v>164</v>
      </c>
      <c r="B70" s="19">
        <v>33849.42</v>
      </c>
      <c r="C70" s="140">
        <v>34540.399999999994</v>
      </c>
      <c r="D70" s="247">
        <f t="shared" si="45"/>
        <v>0.15447328999245097</v>
      </c>
      <c r="E70" s="215">
        <f t="shared" si="46"/>
        <v>0.1392397276415393</v>
      </c>
      <c r="F70" s="52">
        <f t="shared" si="42"/>
        <v>2.0413348293707719E-2</v>
      </c>
      <c r="H70" s="19">
        <v>8339.1049999999996</v>
      </c>
      <c r="I70" s="140">
        <v>8494.4009999999998</v>
      </c>
      <c r="J70" s="214">
        <f t="shared" si="47"/>
        <v>0.12817239395673924</v>
      </c>
      <c r="K70" s="215">
        <f t="shared" si="48"/>
        <v>0.13279050001517151</v>
      </c>
      <c r="L70" s="52">
        <f t="shared" si="43"/>
        <v>1.8622621972022212E-2</v>
      </c>
      <c r="N70" s="40">
        <f t="shared" si="44"/>
        <v>2.4635887409592248</v>
      </c>
      <c r="O70" s="143">
        <f t="shared" si="44"/>
        <v>2.4592653819874704</v>
      </c>
      <c r="P70" s="52">
        <f t="shared" si="7"/>
        <v>-1.7549028780148802E-3</v>
      </c>
    </row>
    <row r="71" spans="1:16" ht="20.100000000000001" customHeight="1" x14ac:dyDescent="0.25">
      <c r="A71" s="38" t="s">
        <v>165</v>
      </c>
      <c r="B71" s="19">
        <v>20498.100000000002</v>
      </c>
      <c r="C71" s="140">
        <v>23827.46</v>
      </c>
      <c r="D71" s="247">
        <f t="shared" si="45"/>
        <v>9.3543964581793718E-2</v>
      </c>
      <c r="E71" s="215">
        <f t="shared" si="46"/>
        <v>9.6053579020210306E-2</v>
      </c>
      <c r="F71" s="52">
        <f t="shared" si="42"/>
        <v>0.16242285870397727</v>
      </c>
      <c r="H71" s="19">
        <v>5923.2950000000001</v>
      </c>
      <c r="I71" s="140">
        <v>6714.7629999999999</v>
      </c>
      <c r="J71" s="214">
        <f t="shared" si="47"/>
        <v>9.1041292832022599E-2</v>
      </c>
      <c r="K71" s="215">
        <f t="shared" si="48"/>
        <v>0.10496993681524726</v>
      </c>
      <c r="L71" s="52">
        <f t="shared" si="43"/>
        <v>0.13361954790365832</v>
      </c>
      <c r="N71" s="40">
        <f t="shared" si="44"/>
        <v>2.8896800191237233</v>
      </c>
      <c r="O71" s="143">
        <f t="shared" si="44"/>
        <v>2.8180775458231806</v>
      </c>
      <c r="P71" s="52">
        <f t="shared" si="7"/>
        <v>-2.4778685815274346E-2</v>
      </c>
    </row>
    <row r="72" spans="1:16" ht="20.100000000000001" customHeight="1" x14ac:dyDescent="0.25">
      <c r="A72" s="38" t="s">
        <v>167</v>
      </c>
      <c r="B72" s="19">
        <v>12271.96</v>
      </c>
      <c r="C72" s="140">
        <v>13259.829999999998</v>
      </c>
      <c r="D72" s="247">
        <f t="shared" si="45"/>
        <v>5.6003619437371706E-2</v>
      </c>
      <c r="E72" s="215">
        <f t="shared" si="46"/>
        <v>5.3453206036210114E-2</v>
      </c>
      <c r="F72" s="52">
        <f t="shared" si="42"/>
        <v>8.0498143735800887E-2</v>
      </c>
      <c r="H72" s="19">
        <v>4614.7830000000004</v>
      </c>
      <c r="I72" s="140">
        <v>4816.2079999999996</v>
      </c>
      <c r="J72" s="214">
        <f t="shared" si="47"/>
        <v>7.0929408455807072E-2</v>
      </c>
      <c r="K72" s="215">
        <f t="shared" si="48"/>
        <v>7.5290378744430494E-2</v>
      </c>
      <c r="L72" s="52">
        <f t="shared" si="43"/>
        <v>4.3647772820520327E-2</v>
      </c>
      <c r="N72" s="40">
        <f t="shared" si="44"/>
        <v>3.7604286519838723</v>
      </c>
      <c r="O72" s="143">
        <f t="shared" si="44"/>
        <v>3.6321792964163189</v>
      </c>
      <c r="P72" s="52">
        <f t="shared" ref="P72:P86" si="49">(O72-N72)/N72</f>
        <v>-3.4104983084812295E-2</v>
      </c>
    </row>
    <row r="73" spans="1:16" ht="20.100000000000001" customHeight="1" x14ac:dyDescent="0.25">
      <c r="A73" s="38" t="s">
        <v>174</v>
      </c>
      <c r="B73" s="19">
        <v>5651.83</v>
      </c>
      <c r="C73" s="140">
        <v>5713.73</v>
      </c>
      <c r="D73" s="247">
        <f t="shared" si="45"/>
        <v>2.5792370285163947E-2</v>
      </c>
      <c r="E73" s="215">
        <f t="shared" si="46"/>
        <v>2.3033265654633192E-2</v>
      </c>
      <c r="F73" s="52">
        <f t="shared" si="42"/>
        <v>1.0952204861080329E-2</v>
      </c>
      <c r="H73" s="19">
        <v>1781.133</v>
      </c>
      <c r="I73" s="140">
        <v>1836.239</v>
      </c>
      <c r="J73" s="214">
        <f t="shared" si="47"/>
        <v>2.7376088988608351E-2</v>
      </c>
      <c r="K73" s="215">
        <f t="shared" si="48"/>
        <v>2.8705390169048828E-2</v>
      </c>
      <c r="L73" s="52">
        <f t="shared" si="43"/>
        <v>3.0938733940699539E-2</v>
      </c>
      <c r="N73" s="40">
        <f t="shared" si="44"/>
        <v>3.1514270599080296</v>
      </c>
      <c r="O73" s="143">
        <f t="shared" si="44"/>
        <v>3.2137307853188721</v>
      </c>
      <c r="P73" s="52">
        <f t="shared" si="49"/>
        <v>1.9770003946294971E-2</v>
      </c>
    </row>
    <row r="74" spans="1:16" ht="20.100000000000001" customHeight="1" x14ac:dyDescent="0.25">
      <c r="A74" s="38" t="s">
        <v>185</v>
      </c>
      <c r="B74" s="19">
        <v>6807.2100000000009</v>
      </c>
      <c r="C74" s="140">
        <v>8933.9500000000007</v>
      </c>
      <c r="D74" s="247">
        <f t="shared" si="45"/>
        <v>3.1064996811452378E-2</v>
      </c>
      <c r="E74" s="215">
        <f t="shared" si="46"/>
        <v>3.6014660072353828E-2</v>
      </c>
      <c r="F74" s="52">
        <f t="shared" si="42"/>
        <v>0.31242462036575919</v>
      </c>
      <c r="H74" s="19">
        <v>1343.0440000000003</v>
      </c>
      <c r="I74" s="140">
        <v>1799.4479999999999</v>
      </c>
      <c r="J74" s="214">
        <f t="shared" si="47"/>
        <v>2.0642642665997725E-2</v>
      </c>
      <c r="K74" s="215">
        <f t="shared" si="48"/>
        <v>2.813024716766966E-2</v>
      </c>
      <c r="L74" s="52">
        <f t="shared" si="43"/>
        <v>0.33982803243974097</v>
      </c>
      <c r="N74" s="40">
        <f t="shared" si="44"/>
        <v>1.9729727744553205</v>
      </c>
      <c r="O74" s="143">
        <f t="shared" si="44"/>
        <v>2.0141684249408156</v>
      </c>
      <c r="P74" s="52">
        <f t="shared" si="49"/>
        <v>2.0879989333288201E-2</v>
      </c>
    </row>
    <row r="75" spans="1:16" ht="20.100000000000001" customHeight="1" x14ac:dyDescent="0.25">
      <c r="A75" s="38" t="s">
        <v>182</v>
      </c>
      <c r="B75" s="19">
        <v>4686.21</v>
      </c>
      <c r="C75" s="140">
        <v>4807.2699999999995</v>
      </c>
      <c r="D75" s="247">
        <f t="shared" si="45"/>
        <v>2.1385721713858722E-2</v>
      </c>
      <c r="E75" s="215">
        <f t="shared" si="46"/>
        <v>1.9379131842692691E-2</v>
      </c>
      <c r="F75" s="52">
        <f t="shared" si="42"/>
        <v>2.5833242641708224E-2</v>
      </c>
      <c r="H75" s="19">
        <v>1348.5439999999999</v>
      </c>
      <c r="I75" s="140">
        <v>1425.8210000000001</v>
      </c>
      <c r="J75" s="214">
        <f t="shared" si="47"/>
        <v>2.0727177896908235E-2</v>
      </c>
      <c r="K75" s="215">
        <f t="shared" si="48"/>
        <v>2.2289444955816411E-2</v>
      </c>
      <c r="L75" s="52">
        <f t="shared" si="43"/>
        <v>5.730402567509868E-2</v>
      </c>
      <c r="N75" s="40">
        <f t="shared" ref="N75" si="50">(H75/B75)*10</f>
        <v>2.8776858058004229</v>
      </c>
      <c r="O75" s="143">
        <f t="shared" ref="O75" si="51">(I75/C75)*10</f>
        <v>2.9659682106476239</v>
      </c>
      <c r="P75" s="52">
        <f t="shared" ref="P75" si="52">(O75-N75)/N75</f>
        <v>3.0678263995761512E-2</v>
      </c>
    </row>
    <row r="76" spans="1:16" ht="20.100000000000001" customHeight="1" x14ac:dyDescent="0.25">
      <c r="A76" s="38" t="s">
        <v>178</v>
      </c>
      <c r="B76" s="19">
        <v>2717.98</v>
      </c>
      <c r="C76" s="140">
        <v>2532.8200000000002</v>
      </c>
      <c r="D76" s="247">
        <f t="shared" si="45"/>
        <v>1.2403619108796603E-2</v>
      </c>
      <c r="E76" s="215">
        <f t="shared" si="46"/>
        <v>1.0210338240583306E-2</v>
      </c>
      <c r="F76" s="52">
        <f t="shared" si="42"/>
        <v>-6.8124121590298625E-2</v>
      </c>
      <c r="H76" s="19">
        <v>1296.0249999999999</v>
      </c>
      <c r="I76" s="140">
        <v>1411.953</v>
      </c>
      <c r="J76" s="214">
        <f t="shared" si="47"/>
        <v>1.9919958661964679E-2</v>
      </c>
      <c r="K76" s="215">
        <f t="shared" si="48"/>
        <v>2.2072650545685499E-2</v>
      </c>
      <c r="L76" s="52">
        <f t="shared" si="43"/>
        <v>8.944889180378475E-2</v>
      </c>
      <c r="N76" s="40">
        <f t="shared" si="44"/>
        <v>4.7683389870418473</v>
      </c>
      <c r="O76" s="143">
        <f t="shared" si="44"/>
        <v>5.574628279940935</v>
      </c>
      <c r="P76" s="52">
        <f t="shared" si="49"/>
        <v>0.16909227617629771</v>
      </c>
    </row>
    <row r="77" spans="1:16" ht="20.100000000000001" customHeight="1" x14ac:dyDescent="0.25">
      <c r="A77" s="38" t="s">
        <v>208</v>
      </c>
      <c r="B77" s="19">
        <v>3697.92</v>
      </c>
      <c r="C77" s="140">
        <v>2932.98</v>
      </c>
      <c r="D77" s="247">
        <f t="shared" si="45"/>
        <v>1.6875617618525941E-2</v>
      </c>
      <c r="E77" s="215">
        <f t="shared" si="46"/>
        <v>1.1823468644777766E-2</v>
      </c>
      <c r="F77" s="52">
        <f t="shared" si="42"/>
        <v>-0.20685682762201454</v>
      </c>
      <c r="H77" s="19">
        <v>883.7650000000001</v>
      </c>
      <c r="I77" s="140">
        <v>674.19999999999993</v>
      </c>
      <c r="J77" s="214">
        <f t="shared" si="47"/>
        <v>1.3583505153751832E-2</v>
      </c>
      <c r="K77" s="215">
        <f t="shared" si="48"/>
        <v>1.0539572491365622E-2</v>
      </c>
      <c r="L77" s="52">
        <f t="shared" si="43"/>
        <v>-0.23712751693040587</v>
      </c>
      <c r="N77" s="40">
        <f t="shared" si="44"/>
        <v>2.3898975640359987</v>
      </c>
      <c r="O77" s="143">
        <f t="shared" si="44"/>
        <v>2.2986859780837237</v>
      </c>
      <c r="P77" s="52">
        <f t="shared" si="49"/>
        <v>-3.8165479276123973E-2</v>
      </c>
    </row>
    <row r="78" spans="1:16" ht="20.100000000000001" customHeight="1" x14ac:dyDescent="0.25">
      <c r="A78" s="38" t="s">
        <v>166</v>
      </c>
      <c r="B78" s="19">
        <v>1128.8500000000001</v>
      </c>
      <c r="C78" s="140">
        <v>2107.9199999999996</v>
      </c>
      <c r="D78" s="247">
        <f t="shared" si="45"/>
        <v>5.1515557255627517E-3</v>
      </c>
      <c r="E78" s="215">
        <f t="shared" si="46"/>
        <v>8.4974756137784595E-3</v>
      </c>
      <c r="F78" s="52">
        <f t="shared" si="42"/>
        <v>0.86731629534481935</v>
      </c>
      <c r="H78" s="19">
        <v>321.13700000000006</v>
      </c>
      <c r="I78" s="140">
        <v>577.96100000000001</v>
      </c>
      <c r="J78" s="214">
        <f t="shared" si="47"/>
        <v>4.9358891725293516E-3</v>
      </c>
      <c r="K78" s="215">
        <f t="shared" si="48"/>
        <v>9.0350961979860089E-3</v>
      </c>
      <c r="L78" s="52">
        <f t="shared" si="43"/>
        <v>0.79973344709578753</v>
      </c>
      <c r="N78" s="40">
        <f t="shared" si="44"/>
        <v>2.8448155202196928</v>
      </c>
      <c r="O78" s="143">
        <f t="shared" si="44"/>
        <v>2.7418545295836658</v>
      </c>
      <c r="P78" s="52">
        <f t="shared" si="49"/>
        <v>-3.6192501729629095E-2</v>
      </c>
    </row>
    <row r="79" spans="1:16" ht="20.100000000000001" customHeight="1" x14ac:dyDescent="0.25">
      <c r="A79" s="38" t="s">
        <v>177</v>
      </c>
      <c r="B79" s="19">
        <v>392.78000000000003</v>
      </c>
      <c r="C79" s="140">
        <v>384.03</v>
      </c>
      <c r="D79" s="247">
        <f t="shared" si="45"/>
        <v>1.7924684926133121E-3</v>
      </c>
      <c r="E79" s="215">
        <f t="shared" si="46"/>
        <v>1.5481069300349833E-3</v>
      </c>
      <c r="F79" s="52">
        <f t="shared" si="42"/>
        <v>-2.2277101685422008E-2</v>
      </c>
      <c r="H79" s="19">
        <v>531.88699999999994</v>
      </c>
      <c r="I79" s="140">
        <v>535.79200000000003</v>
      </c>
      <c r="J79" s="214">
        <f t="shared" si="47"/>
        <v>8.1751255206006113E-3</v>
      </c>
      <c r="K79" s="215">
        <f t="shared" si="48"/>
        <v>8.3758804869382524E-3</v>
      </c>
      <c r="L79" s="52">
        <f t="shared" ref="L79" si="53">(I79-H79)/H79</f>
        <v>7.3417850032057317E-3</v>
      </c>
      <c r="N79" s="40">
        <f t="shared" ref="N79" si="54">(H79/B79)*10</f>
        <v>13.541600896175973</v>
      </c>
      <c r="O79" s="143">
        <f t="shared" ref="O79" si="55">(I79/C79)*10</f>
        <v>13.951826680207278</v>
      </c>
      <c r="P79" s="52">
        <f t="shared" ref="P79" si="56">(O79-N79)/N79</f>
        <v>3.029374349285013E-2</v>
      </c>
    </row>
    <row r="80" spans="1:16" ht="20.100000000000001" customHeight="1" x14ac:dyDescent="0.25">
      <c r="A80" s="38" t="s">
        <v>206</v>
      </c>
      <c r="B80" s="19">
        <v>911.9799999999999</v>
      </c>
      <c r="C80" s="140">
        <v>1370.48</v>
      </c>
      <c r="D80" s="247">
        <f t="shared" si="45"/>
        <v>4.1618601148059684E-3</v>
      </c>
      <c r="E80" s="215">
        <f t="shared" si="46"/>
        <v>5.5246975118463252E-3</v>
      </c>
      <c r="F80" s="52">
        <f t="shared" si="42"/>
        <v>0.50275225333888918</v>
      </c>
      <c r="H80" s="19">
        <v>283.85699999999997</v>
      </c>
      <c r="I80" s="140">
        <v>433.089</v>
      </c>
      <c r="J80" s="214">
        <f t="shared" si="47"/>
        <v>4.3628940073758673E-3</v>
      </c>
      <c r="K80" s="215">
        <f t="shared" si="48"/>
        <v>6.7703543617814391E-3</v>
      </c>
      <c r="L80" s="52">
        <f t="shared" si="43"/>
        <v>0.52572950464494461</v>
      </c>
      <c r="N80" s="40">
        <f t="shared" si="44"/>
        <v>3.1125353626176011</v>
      </c>
      <c r="O80" s="143">
        <f t="shared" si="44"/>
        <v>3.160126379078863</v>
      </c>
      <c r="P80" s="52">
        <f t="shared" si="49"/>
        <v>1.5290112694892704E-2</v>
      </c>
    </row>
    <row r="81" spans="1:16" ht="20.100000000000001" customHeight="1" x14ac:dyDescent="0.25">
      <c r="A81" s="38" t="s">
        <v>203</v>
      </c>
      <c r="B81" s="19">
        <v>1111.27</v>
      </c>
      <c r="C81" s="140">
        <v>1038.69</v>
      </c>
      <c r="D81" s="247">
        <f t="shared" si="45"/>
        <v>5.0713286363521445E-3</v>
      </c>
      <c r="E81" s="215">
        <f t="shared" si="46"/>
        <v>4.1871811763613178E-3</v>
      </c>
      <c r="F81" s="52">
        <f t="shared" si="42"/>
        <v>-6.5312660289578522E-2</v>
      </c>
      <c r="H81" s="19">
        <v>379.33500000000004</v>
      </c>
      <c r="I81" s="140">
        <v>323.16700000000003</v>
      </c>
      <c r="J81" s="214">
        <f t="shared" si="47"/>
        <v>5.8303948758985152E-3</v>
      </c>
      <c r="K81" s="215">
        <f t="shared" si="48"/>
        <v>5.0519757094588469E-3</v>
      </c>
      <c r="L81" s="52">
        <f t="shared" si="43"/>
        <v>-0.14806964820013971</v>
      </c>
      <c r="N81" s="40">
        <f t="shared" si="44"/>
        <v>3.4135268656582114</v>
      </c>
      <c r="O81" s="143">
        <f t="shared" si="44"/>
        <v>3.1112940338310757</v>
      </c>
      <c r="P81" s="52">
        <f t="shared" si="49"/>
        <v>-8.8539754840587084E-2</v>
      </c>
    </row>
    <row r="82" spans="1:16" ht="20.100000000000001" customHeight="1" x14ac:dyDescent="0.25">
      <c r="A82" s="38" t="s">
        <v>198</v>
      </c>
      <c r="B82" s="19">
        <v>461.11</v>
      </c>
      <c r="C82" s="140">
        <v>826.43</v>
      </c>
      <c r="D82" s="247">
        <f t="shared" si="45"/>
        <v>2.1042953985155157E-3</v>
      </c>
      <c r="E82" s="215">
        <f t="shared" si="46"/>
        <v>3.3315157935286601E-3</v>
      </c>
      <c r="F82" s="52">
        <f t="shared" si="42"/>
        <v>0.79226215002927702</v>
      </c>
      <c r="H82" s="19">
        <v>147.589</v>
      </c>
      <c r="I82" s="140">
        <v>284.35300000000001</v>
      </c>
      <c r="J82" s="214">
        <f t="shared" si="47"/>
        <v>2.2684491263368417E-3</v>
      </c>
      <c r="K82" s="215">
        <f t="shared" si="48"/>
        <v>4.4452077375219355E-3</v>
      </c>
      <c r="L82" s="52">
        <f t="shared" si="43"/>
        <v>0.92665442546531251</v>
      </c>
      <c r="N82" s="40">
        <f t="shared" si="44"/>
        <v>3.2007330138144914</v>
      </c>
      <c r="O82" s="143">
        <f t="shared" si="44"/>
        <v>3.4407390825599267</v>
      </c>
      <c r="P82" s="52">
        <f t="shared" si="49"/>
        <v>7.4984719971818811E-2</v>
      </c>
    </row>
    <row r="83" spans="1:16" ht="20.100000000000001" customHeight="1" x14ac:dyDescent="0.25">
      <c r="A83" s="38" t="s">
        <v>200</v>
      </c>
      <c r="B83" s="19">
        <v>371.28000000000003</v>
      </c>
      <c r="C83" s="140">
        <v>676.11</v>
      </c>
      <c r="D83" s="247">
        <f t="shared" si="45"/>
        <v>1.6943523141134237E-3</v>
      </c>
      <c r="E83" s="215">
        <f t="shared" si="46"/>
        <v>2.7255437764392176E-3</v>
      </c>
      <c r="F83" s="52">
        <f t="shared" si="42"/>
        <v>0.82102456367162235</v>
      </c>
      <c r="H83" s="19">
        <v>135.69899999999998</v>
      </c>
      <c r="I83" s="140">
        <v>263.77600000000001</v>
      </c>
      <c r="J83" s="214">
        <f t="shared" si="47"/>
        <v>2.0856993271502824E-3</v>
      </c>
      <c r="K83" s="215">
        <f t="shared" si="48"/>
        <v>4.1235334818784612E-3</v>
      </c>
      <c r="L83" s="52">
        <f t="shared" si="43"/>
        <v>0.9438315683977041</v>
      </c>
      <c r="N83" s="40">
        <f t="shared" si="44"/>
        <v>3.6548965740142201</v>
      </c>
      <c r="O83" s="143">
        <f t="shared" si="44"/>
        <v>3.9013769948676993</v>
      </c>
      <c r="P83" s="52">
        <f t="shared" si="49"/>
        <v>6.7438411966543446E-2</v>
      </c>
    </row>
    <row r="84" spans="1:16" ht="20.100000000000001" customHeight="1" x14ac:dyDescent="0.25">
      <c r="A84" s="38" t="s">
        <v>217</v>
      </c>
      <c r="B84" s="19">
        <v>1091.83</v>
      </c>
      <c r="C84" s="140">
        <v>1038.3</v>
      </c>
      <c r="D84" s="247">
        <f t="shared" si="45"/>
        <v>4.9826133568155002E-3</v>
      </c>
      <c r="E84" s="215">
        <f t="shared" si="46"/>
        <v>4.1856090030865378E-3</v>
      </c>
      <c r="F84" s="52">
        <f t="shared" si="42"/>
        <v>-4.902777904985206E-2</v>
      </c>
      <c r="H84" s="19">
        <v>286.14800000000002</v>
      </c>
      <c r="I84" s="140">
        <v>263.714</v>
      </c>
      <c r="J84" s="214">
        <f t="shared" si="47"/>
        <v>4.3981067735605946E-3</v>
      </c>
      <c r="K84" s="215">
        <f t="shared" si="48"/>
        <v>4.1225642539127767E-3</v>
      </c>
      <c r="L84" s="52">
        <f t="shared" si="43"/>
        <v>-7.8399988816975921E-2</v>
      </c>
      <c r="N84" s="40">
        <f t="shared" si="44"/>
        <v>2.6208109321048152</v>
      </c>
      <c r="O84" s="143">
        <f t="shared" si="44"/>
        <v>2.539863237985168</v>
      </c>
      <c r="P84" s="52">
        <f t="shared" si="49"/>
        <v>-3.0886506587728863E-2</v>
      </c>
    </row>
    <row r="85" spans="1:16" ht="20.100000000000001" customHeight="1" x14ac:dyDescent="0.25">
      <c r="A85" s="38" t="s">
        <v>209</v>
      </c>
      <c r="B85" s="19">
        <v>1340.75</v>
      </c>
      <c r="C85" s="140">
        <v>1192.96</v>
      </c>
      <c r="D85" s="247">
        <f t="shared" si="45"/>
        <v>6.1185705266849078E-3</v>
      </c>
      <c r="E85" s="215">
        <f t="shared" si="46"/>
        <v>4.809076486874812E-3</v>
      </c>
      <c r="F85" s="52">
        <f t="shared" si="42"/>
        <v>-0.11022934924482564</v>
      </c>
      <c r="H85" s="19">
        <v>264.56299999999999</v>
      </c>
      <c r="I85" s="140">
        <v>234.72799999999998</v>
      </c>
      <c r="J85" s="214">
        <f t="shared" si="47"/>
        <v>4.0663444173417657E-3</v>
      </c>
      <c r="K85" s="215">
        <f t="shared" si="48"/>
        <v>3.6694345472460246E-3</v>
      </c>
      <c r="L85" s="52">
        <f t="shared" si="43"/>
        <v>-0.11277087121025997</v>
      </c>
      <c r="N85" s="40">
        <f t="shared" si="44"/>
        <v>1.9732463173596868</v>
      </c>
      <c r="O85" s="143">
        <f t="shared" si="44"/>
        <v>1.9676099785407721</v>
      </c>
      <c r="P85" s="52">
        <f t="shared" si="49"/>
        <v>-2.8563787345395435E-3</v>
      </c>
    </row>
    <row r="86" spans="1:16" ht="20.100000000000001" customHeight="1" x14ac:dyDescent="0.25">
      <c r="A86" s="38" t="s">
        <v>186</v>
      </c>
      <c r="B86" s="19">
        <v>609.84999999999991</v>
      </c>
      <c r="C86" s="140">
        <v>974.62000000000012</v>
      </c>
      <c r="D86" s="247">
        <f t="shared" si="45"/>
        <v>2.7830768120073023E-3</v>
      </c>
      <c r="E86" s="215">
        <f t="shared" si="46"/>
        <v>3.9289013258096911E-3</v>
      </c>
      <c r="F86" s="52">
        <f t="shared" si="42"/>
        <v>0.59813068787406787</v>
      </c>
      <c r="H86" s="19">
        <v>179.80100000000004</v>
      </c>
      <c r="I86" s="140">
        <v>226.25899999999999</v>
      </c>
      <c r="J86" s="214">
        <f t="shared" si="47"/>
        <v>2.7635489187167782E-3</v>
      </c>
      <c r="K86" s="215">
        <f t="shared" si="48"/>
        <v>3.5370411336753103E-3</v>
      </c>
      <c r="L86" s="52">
        <f t="shared" si="43"/>
        <v>0.25838565970155858</v>
      </c>
      <c r="N86" s="40">
        <f t="shared" si="44"/>
        <v>2.9482823645158658</v>
      </c>
      <c r="O86" s="143">
        <f t="shared" si="44"/>
        <v>2.3215099218156814</v>
      </c>
      <c r="P86" s="52">
        <f t="shared" si="49"/>
        <v>-0.21258901462211405</v>
      </c>
    </row>
    <row r="87" spans="1:16" ht="20.100000000000001" customHeight="1" x14ac:dyDescent="0.25">
      <c r="A87" s="38" t="s">
        <v>199</v>
      </c>
      <c r="B87" s="19">
        <v>589.77</v>
      </c>
      <c r="C87" s="140">
        <v>610.7299999999999</v>
      </c>
      <c r="D87" s="247">
        <f t="shared" si="45"/>
        <v>2.6914408648315929E-3</v>
      </c>
      <c r="E87" s="215">
        <f t="shared" si="46"/>
        <v>2.46198303616974E-3</v>
      </c>
      <c r="F87" s="52">
        <f t="shared" si="42"/>
        <v>3.5539278023636205E-2</v>
      </c>
      <c r="H87" s="19">
        <v>184.38200000000001</v>
      </c>
      <c r="I87" s="140">
        <v>200.71800000000002</v>
      </c>
      <c r="J87" s="214">
        <f t="shared" si="47"/>
        <v>2.8339590810442482E-3</v>
      </c>
      <c r="K87" s="215">
        <f t="shared" si="48"/>
        <v>3.1377661099405594E-3</v>
      </c>
      <c r="L87" s="52">
        <f t="shared" si="43"/>
        <v>8.8598670152184117E-2</v>
      </c>
      <c r="N87" s="40">
        <f t="shared" ref="N87" si="57">(H87/B87)*10</f>
        <v>3.126337385760551</v>
      </c>
      <c r="O87" s="143">
        <f t="shared" ref="O87" si="58">(I87/C87)*10</f>
        <v>3.286525960735514</v>
      </c>
      <c r="P87" s="52">
        <f t="shared" ref="P87" si="59">(O87-N87)/N87</f>
        <v>5.1238415823119339E-2</v>
      </c>
    </row>
    <row r="88" spans="1:16" ht="20.100000000000001" customHeight="1" x14ac:dyDescent="0.25">
      <c r="A88" s="38" t="s">
        <v>201</v>
      </c>
      <c r="B88" s="19">
        <v>297.19</v>
      </c>
      <c r="C88" s="140">
        <v>306.64</v>
      </c>
      <c r="D88" s="247">
        <f t="shared" si="45"/>
        <v>1.3562393994596216E-3</v>
      </c>
      <c r="E88" s="215">
        <f t="shared" si="46"/>
        <v>1.2361313153293422E-3</v>
      </c>
      <c r="F88" s="52">
        <f t="shared" si="42"/>
        <v>3.179783976580635E-2</v>
      </c>
      <c r="H88" s="19">
        <v>156.99299999999999</v>
      </c>
      <c r="I88" s="140">
        <v>150.75300000000001</v>
      </c>
      <c r="J88" s="214">
        <f t="shared" si="47"/>
        <v>2.4129890011518459E-3</v>
      </c>
      <c r="K88" s="215">
        <f t="shared" si="48"/>
        <v>2.3566777985625066E-3</v>
      </c>
      <c r="L88" s="52">
        <f t="shared" si="43"/>
        <v>-3.9746995088952887E-2</v>
      </c>
      <c r="N88" s="40">
        <f t="shared" ref="N88:N94" si="60">(H88/B88)*10</f>
        <v>5.2825801675695683</v>
      </c>
      <c r="O88" s="143">
        <f t="shared" ref="O88:O94" si="61">(I88/C88)*10</f>
        <v>4.916286198799896</v>
      </c>
      <c r="P88" s="52">
        <f t="shared" ref="P88:P94" si="62">(O88-N88)/N88</f>
        <v>-6.9339973488409604E-2</v>
      </c>
    </row>
    <row r="89" spans="1:16" ht="20.100000000000001" customHeight="1" x14ac:dyDescent="0.25">
      <c r="A89" s="38" t="s">
        <v>232</v>
      </c>
      <c r="B89" s="19">
        <v>444.82999999999993</v>
      </c>
      <c r="C89" s="140">
        <v>490.26000000000005</v>
      </c>
      <c r="D89" s="247">
        <f t="shared" si="45"/>
        <v>2.0300009154467628E-3</v>
      </c>
      <c r="E89" s="215">
        <f t="shared" si="46"/>
        <v>1.97634274280382E-3</v>
      </c>
      <c r="F89" s="52">
        <f t="shared" si="42"/>
        <v>0.10212890317649467</v>
      </c>
      <c r="H89" s="19">
        <v>121.23200000000001</v>
      </c>
      <c r="I89" s="140">
        <v>129.04599999999999</v>
      </c>
      <c r="J89" s="214">
        <f t="shared" si="47"/>
        <v>1.8633409297716499E-3</v>
      </c>
      <c r="K89" s="215">
        <f t="shared" si="48"/>
        <v>2.0173385816089707E-3</v>
      </c>
      <c r="L89" s="52">
        <f t="shared" si="43"/>
        <v>6.4454929391579596E-2</v>
      </c>
      <c r="N89" s="40">
        <f t="shared" si="60"/>
        <v>2.7253557538835067</v>
      </c>
      <c r="O89" s="143">
        <f t="shared" si="61"/>
        <v>2.6321951617509072</v>
      </c>
      <c r="P89" s="52">
        <f t="shared" si="62"/>
        <v>-3.4182910616292923E-2</v>
      </c>
    </row>
    <row r="90" spans="1:16" ht="20.100000000000001" customHeight="1" x14ac:dyDescent="0.25">
      <c r="A90" s="38" t="s">
        <v>204</v>
      </c>
      <c r="B90" s="19">
        <v>410.27</v>
      </c>
      <c r="C90" s="140">
        <v>526.52</v>
      </c>
      <c r="D90" s="247">
        <f t="shared" si="45"/>
        <v>1.8722848629371747E-3</v>
      </c>
      <c r="E90" s="215">
        <f t="shared" si="46"/>
        <v>2.12251454522308E-3</v>
      </c>
      <c r="F90" s="52">
        <f t="shared" si="42"/>
        <v>0.28334998903161335</v>
      </c>
      <c r="H90" s="19">
        <v>84.921999999999997</v>
      </c>
      <c r="I90" s="140">
        <v>128.49699999999999</v>
      </c>
      <c r="J90" s="214">
        <f t="shared" si="47"/>
        <v>1.305254705342385E-3</v>
      </c>
      <c r="K90" s="215">
        <f t="shared" si="48"/>
        <v>2.0087562242999232E-3</v>
      </c>
      <c r="L90" s="52">
        <f t="shared" si="43"/>
        <v>0.51311791997362277</v>
      </c>
      <c r="N90" s="40">
        <f t="shared" si="60"/>
        <v>2.069905184390767</v>
      </c>
      <c r="O90" s="143">
        <f t="shared" si="61"/>
        <v>2.440496087518043</v>
      </c>
      <c r="P90" s="52">
        <f t="shared" si="62"/>
        <v>0.17903762255484745</v>
      </c>
    </row>
    <row r="91" spans="1:16" ht="20.100000000000001" customHeight="1" x14ac:dyDescent="0.25">
      <c r="A91" s="38" t="s">
        <v>205</v>
      </c>
      <c r="B91" s="19">
        <v>654.58000000000004</v>
      </c>
      <c r="C91" s="140">
        <v>359.97999999999996</v>
      </c>
      <c r="D91" s="247">
        <f t="shared" si="45"/>
        <v>2.9872040987189313E-3</v>
      </c>
      <c r="E91" s="215">
        <f t="shared" si="46"/>
        <v>1.4511562447569026E-3</v>
      </c>
      <c r="F91" s="52">
        <f t="shared" si="42"/>
        <v>-0.45005958018882347</v>
      </c>
      <c r="H91" s="19">
        <v>169.571</v>
      </c>
      <c r="I91" s="140">
        <v>106.73099999999998</v>
      </c>
      <c r="J91" s="214">
        <f t="shared" si="47"/>
        <v>2.6063133892232117E-3</v>
      </c>
      <c r="K91" s="215">
        <f t="shared" si="48"/>
        <v>1.6684946775080748E-3</v>
      </c>
      <c r="L91" s="52">
        <f t="shared" si="43"/>
        <v>-0.37058223399048196</v>
      </c>
      <c r="N91" s="40">
        <f t="shared" si="60"/>
        <v>2.5905313330685327</v>
      </c>
      <c r="O91" s="143">
        <f t="shared" si="61"/>
        <v>2.9649147174843042</v>
      </c>
      <c r="P91" s="52">
        <f t="shared" si="62"/>
        <v>0.14451992131371269</v>
      </c>
    </row>
    <row r="92" spans="1:16" ht="20.100000000000001" customHeight="1" x14ac:dyDescent="0.25">
      <c r="A92" s="38" t="s">
        <v>236</v>
      </c>
      <c r="B92" s="19">
        <v>136.47000000000003</v>
      </c>
      <c r="C92" s="140">
        <v>255.8</v>
      </c>
      <c r="D92" s="247">
        <f t="shared" si="45"/>
        <v>6.2278673859905991E-4</v>
      </c>
      <c r="E92" s="215">
        <f t="shared" si="46"/>
        <v>1.0311844197144723E-3</v>
      </c>
      <c r="F92" s="52">
        <f t="shared" si="42"/>
        <v>0.87440463105444388</v>
      </c>
      <c r="H92" s="19">
        <v>41.072000000000003</v>
      </c>
      <c r="I92" s="140">
        <v>88.25800000000001</v>
      </c>
      <c r="J92" s="214">
        <f t="shared" si="47"/>
        <v>6.3127836435579053E-4</v>
      </c>
      <c r="K92" s="215">
        <f t="shared" si="48"/>
        <v>1.3797116418613872E-3</v>
      </c>
      <c r="L92" s="52">
        <f t="shared" si="43"/>
        <v>1.1488605375925205</v>
      </c>
      <c r="N92" s="40">
        <f t="shared" si="60"/>
        <v>3.0095991793068073</v>
      </c>
      <c r="O92" s="143">
        <f t="shared" si="61"/>
        <v>3.4502736512900705</v>
      </c>
      <c r="P92" s="52">
        <f t="shared" si="62"/>
        <v>0.14642297719019265</v>
      </c>
    </row>
    <row r="93" spans="1:16" ht="20.100000000000001" customHeight="1" x14ac:dyDescent="0.25">
      <c r="A93" s="38" t="s">
        <v>213</v>
      </c>
      <c r="B93" s="19">
        <v>156.91999999999999</v>
      </c>
      <c r="C93" s="140">
        <v>271.85000000000002</v>
      </c>
      <c r="D93" s="247">
        <f t="shared" si="45"/>
        <v>7.161111967536048E-4</v>
      </c>
      <c r="E93" s="215">
        <f t="shared" si="46"/>
        <v>1.0958853967919441E-3</v>
      </c>
      <c r="F93" s="52">
        <f t="shared" si="42"/>
        <v>0.73241141983176172</v>
      </c>
      <c r="H93" s="19">
        <v>63.356000000000002</v>
      </c>
      <c r="I93" s="140">
        <v>64.839999999999989</v>
      </c>
      <c r="J93" s="214">
        <f t="shared" si="47"/>
        <v>9.7378437992124713E-4</v>
      </c>
      <c r="K93" s="215">
        <f t="shared" si="48"/>
        <v>1.0136248595967767E-3</v>
      </c>
      <c r="L93" s="52">
        <f t="shared" si="43"/>
        <v>2.342319590883243E-2</v>
      </c>
      <c r="N93" s="40">
        <f t="shared" si="60"/>
        <v>4.0374713229671171</v>
      </c>
      <c r="O93" s="143">
        <f t="shared" si="61"/>
        <v>2.3851388633437551</v>
      </c>
      <c r="P93" s="52">
        <f t="shared" si="62"/>
        <v>-0.40924933639134092</v>
      </c>
    </row>
    <row r="94" spans="1:16" ht="20.100000000000001" customHeight="1" x14ac:dyDescent="0.25">
      <c r="A94" s="38" t="s">
        <v>183</v>
      </c>
      <c r="B94" s="19">
        <v>403.52</v>
      </c>
      <c r="C94" s="140">
        <v>164.6</v>
      </c>
      <c r="D94" s="247">
        <f t="shared" si="45"/>
        <v>1.8414809464313959E-3</v>
      </c>
      <c r="E94" s="215">
        <f t="shared" si="46"/>
        <v>6.6353774622752981E-4</v>
      </c>
      <c r="F94" s="52">
        <f t="shared" si="42"/>
        <v>-0.59208961141950833</v>
      </c>
      <c r="H94" s="19">
        <v>109.97800000000001</v>
      </c>
      <c r="I94" s="140">
        <v>49.929000000000009</v>
      </c>
      <c r="J94" s="214">
        <f t="shared" si="47"/>
        <v>1.6903664772867436E-3</v>
      </c>
      <c r="K94" s="215">
        <f t="shared" si="48"/>
        <v>7.8052553384959106E-4</v>
      </c>
      <c r="L94" s="52">
        <f t="shared" si="43"/>
        <v>-0.54600920184036805</v>
      </c>
      <c r="N94" s="40">
        <f t="shared" si="60"/>
        <v>2.7254659000793025</v>
      </c>
      <c r="O94" s="143">
        <f t="shared" si="61"/>
        <v>3.0333535844471453</v>
      </c>
      <c r="P94" s="52">
        <f t="shared" si="62"/>
        <v>0.112966991940308</v>
      </c>
    </row>
    <row r="95" spans="1:16" ht="20.100000000000001" customHeight="1" thickBot="1" x14ac:dyDescent="0.3">
      <c r="A95" s="8" t="s">
        <v>17</v>
      </c>
      <c r="B95" s="19">
        <f>B96-SUM(B68:B94)</f>
        <v>2824.8600000001024</v>
      </c>
      <c r="C95" s="140">
        <f>C96-SUM(C68:C94)</f>
        <v>2473.0800000000163</v>
      </c>
      <c r="D95" s="247">
        <f t="shared" si="45"/>
        <v>1.2891370604521167E-2</v>
      </c>
      <c r="E95" s="215">
        <f t="shared" si="46"/>
        <v>9.969513544595323E-3</v>
      </c>
      <c r="F95" s="52">
        <f>(C95-B95)/B95</f>
        <v>-0.12453006520679728</v>
      </c>
      <c r="H95" s="19">
        <f>H96-SUM(H68:H94)</f>
        <v>924.56599999998434</v>
      </c>
      <c r="I95" s="140">
        <f>I96-SUM(I68:I94)</f>
        <v>856.17200000001321</v>
      </c>
      <c r="J95" s="214">
        <f t="shared" si="47"/>
        <v>1.421061823672979E-2</v>
      </c>
      <c r="K95" s="215">
        <f t="shared" si="48"/>
        <v>1.3384287836068863E-2</v>
      </c>
      <c r="L95" s="52">
        <f t="shared" si="43"/>
        <v>-7.3974167339024247E-2</v>
      </c>
      <c r="N95" s="40">
        <f t="shared" si="44"/>
        <v>3.2729621998964582</v>
      </c>
      <c r="O95" s="143">
        <f t="shared" si="44"/>
        <v>3.461966454785157</v>
      </c>
      <c r="P95" s="52">
        <f>(O95-N95)/N95</f>
        <v>5.7747154823443426E-2</v>
      </c>
    </row>
    <row r="96" spans="1:16" ht="26.25" customHeight="1" thickBot="1" x14ac:dyDescent="0.3">
      <c r="A96" s="12" t="s">
        <v>18</v>
      </c>
      <c r="B96" s="17">
        <v>219127.98</v>
      </c>
      <c r="C96" s="145">
        <v>248064.26000000004</v>
      </c>
      <c r="D96" s="243">
        <f>SUM(D68:D95)</f>
        <v>1.0000000000000007</v>
      </c>
      <c r="E96" s="244">
        <f>SUM(E68:E95)</f>
        <v>0.99999999999999944</v>
      </c>
      <c r="F96" s="57">
        <f>(C96-B96)/B96</f>
        <v>0.13205196342338402</v>
      </c>
      <c r="G96" s="1"/>
      <c r="H96" s="17">
        <v>65061.631000000008</v>
      </c>
      <c r="I96" s="145">
        <v>63968.439000000013</v>
      </c>
      <c r="J96" s="255">
        <f t="shared" si="47"/>
        <v>1</v>
      </c>
      <c r="K96" s="244">
        <f t="shared" si="48"/>
        <v>1</v>
      </c>
      <c r="L96" s="57">
        <f t="shared" si="43"/>
        <v>-1.6802406936278547E-2</v>
      </c>
      <c r="M96" s="1"/>
      <c r="N96" s="37">
        <f t="shared" si="44"/>
        <v>2.9691156282278515</v>
      </c>
      <c r="O96" s="150">
        <f t="shared" si="44"/>
        <v>2.5787043647480701</v>
      </c>
      <c r="P96" s="57">
        <f>(O96-N96)/N96</f>
        <v>-0.13149075764112378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49" t="s">
        <v>16</v>
      </c>
      <c r="B4" s="337"/>
      <c r="C4" s="337"/>
      <c r="D4" s="337"/>
      <c r="E4" s="364" t="s">
        <v>1</v>
      </c>
      <c r="F4" s="365"/>
      <c r="G4" s="362" t="s">
        <v>13</v>
      </c>
      <c r="H4" s="362"/>
      <c r="I4" s="130" t="s">
        <v>0</v>
      </c>
      <c r="K4" s="366" t="s">
        <v>19</v>
      </c>
      <c r="L4" s="362"/>
      <c r="M4" s="360" t="s">
        <v>13</v>
      </c>
      <c r="N4" s="361"/>
      <c r="O4" s="130" t="s">
        <v>0</v>
      </c>
      <c r="Q4" s="372" t="s">
        <v>22</v>
      </c>
      <c r="R4" s="362"/>
      <c r="S4" s="130" t="s">
        <v>0</v>
      </c>
    </row>
    <row r="5" spans="1:19" x14ac:dyDescent="0.25">
      <c r="A5" s="363"/>
      <c r="B5" s="338"/>
      <c r="C5" s="338"/>
      <c r="D5" s="338"/>
      <c r="E5" s="367" t="s">
        <v>156</v>
      </c>
      <c r="F5" s="368"/>
      <c r="G5" s="369" t="str">
        <f>E5</f>
        <v>jan-out</v>
      </c>
      <c r="H5" s="369"/>
      <c r="I5" s="131" t="s">
        <v>152</v>
      </c>
      <c r="K5" s="370" t="str">
        <f>E5</f>
        <v>jan-out</v>
      </c>
      <c r="L5" s="369"/>
      <c r="M5" s="371" t="str">
        <f>E5</f>
        <v>jan-out</v>
      </c>
      <c r="N5" s="359"/>
      <c r="O5" s="131" t="str">
        <f>I5</f>
        <v>2025/2024</v>
      </c>
      <c r="Q5" s="370" t="str">
        <f>E5</f>
        <v>jan-out</v>
      </c>
      <c r="R5" s="368"/>
      <c r="S5" s="131" t="str">
        <f>I5</f>
        <v>2025/2024</v>
      </c>
    </row>
    <row r="6" spans="1:19" ht="19.5" customHeight="1" thickBot="1" x14ac:dyDescent="0.3">
      <c r="A6" s="350"/>
      <c r="B6" s="373"/>
      <c r="C6" s="373"/>
      <c r="D6" s="373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237439.78</v>
      </c>
      <c r="F7" s="145">
        <v>243274.25</v>
      </c>
      <c r="G7" s="243">
        <f>E7/E15</f>
        <v>0.36454870489745772</v>
      </c>
      <c r="H7" s="244">
        <f>F7/F15</f>
        <v>0.3733026473595934</v>
      </c>
      <c r="I7" s="164">
        <f t="shared" ref="I7:I18" si="0">(F7-E7)/E7</f>
        <v>2.4572420004769214E-2</v>
      </c>
      <c r="J7" s="1"/>
      <c r="K7" s="17">
        <v>55669.575999999986</v>
      </c>
      <c r="L7" s="145">
        <v>56821.030999999981</v>
      </c>
      <c r="M7" s="243">
        <f>K7/K15</f>
        <v>0.33313717765314094</v>
      </c>
      <c r="N7" s="244">
        <f>L7/L15</f>
        <v>0.34806714903291647</v>
      </c>
      <c r="O7" s="164">
        <f t="shared" ref="O7:O18" si="1">(L7-K7)/K7</f>
        <v>2.0683739355226896E-2</v>
      </c>
      <c r="P7" s="1"/>
      <c r="Q7" s="187">
        <f t="shared" ref="Q7:Q18" si="2">(K7/E7)*10</f>
        <v>2.3445766332836051</v>
      </c>
      <c r="R7" s="188">
        <f t="shared" ref="R7:R18" si="3">(L7/F7)*10</f>
        <v>2.3356779848257672</v>
      </c>
      <c r="S7" s="55">
        <f>(R7-Q7)/Q7</f>
        <v>-3.795418043288817E-3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175357.56</v>
      </c>
      <c r="F8" s="181">
        <v>181086.86000000002</v>
      </c>
      <c r="G8" s="245">
        <f>E8/E7</f>
        <v>0.73853488240260334</v>
      </c>
      <c r="H8" s="246">
        <f>F8/F7</f>
        <v>0.74437331530155793</v>
      </c>
      <c r="I8" s="206">
        <f t="shared" si="0"/>
        <v>3.2672101505062098E-2</v>
      </c>
      <c r="K8" s="180">
        <v>44495.603999999978</v>
      </c>
      <c r="L8" s="181">
        <v>45776.683999999987</v>
      </c>
      <c r="M8" s="250">
        <f>K8/K7</f>
        <v>0.79928045437242035</v>
      </c>
      <c r="N8" s="246">
        <f>L8/L7</f>
        <v>0.80562923963840083</v>
      </c>
      <c r="O8" s="207">
        <f t="shared" si="1"/>
        <v>2.8791158785034351E-2</v>
      </c>
      <c r="Q8" s="189">
        <f t="shared" si="2"/>
        <v>2.5374214832824986</v>
      </c>
      <c r="R8" s="190">
        <f t="shared" si="3"/>
        <v>2.5278854578405072</v>
      </c>
      <c r="S8" s="182">
        <f t="shared" ref="S8:S18" si="4">(R8-Q8)/Q8</f>
        <v>-3.7581558699720827E-3</v>
      </c>
    </row>
    <row r="9" spans="1:19" ht="24" customHeight="1" x14ac:dyDescent="0.25">
      <c r="A9" s="8"/>
      <c r="B9" t="s">
        <v>37</v>
      </c>
      <c r="E9" s="19">
        <v>54906.19</v>
      </c>
      <c r="F9" s="140">
        <v>58161.839999999982</v>
      </c>
      <c r="G9" s="247">
        <f>E9/E7</f>
        <v>0.23124259127935515</v>
      </c>
      <c r="H9" s="215">
        <f>F9/F7</f>
        <v>0.23907931069564486</v>
      </c>
      <c r="I9" s="182">
        <f t="shared" si="0"/>
        <v>5.9294771682390994E-2</v>
      </c>
      <c r="K9" s="19">
        <v>9786.9950000000081</v>
      </c>
      <c r="L9" s="140">
        <v>10075.215999999991</v>
      </c>
      <c r="M9" s="247">
        <f>K9/K7</f>
        <v>0.17580509325237201</v>
      </c>
      <c r="N9" s="215">
        <f>L9/L7</f>
        <v>0.17731491003744712</v>
      </c>
      <c r="O9" s="182">
        <f t="shared" si="1"/>
        <v>2.9449386660561586E-2</v>
      </c>
      <c r="Q9" s="189">
        <f t="shared" si="2"/>
        <v>1.7824939228163541</v>
      </c>
      <c r="R9" s="190">
        <f t="shared" si="3"/>
        <v>1.7322725690934115</v>
      </c>
      <c r="S9" s="182">
        <f t="shared" si="4"/>
        <v>-2.8174768553259604E-2</v>
      </c>
    </row>
    <row r="10" spans="1:19" ht="24" customHeight="1" thickBot="1" x14ac:dyDescent="0.3">
      <c r="A10" s="8"/>
      <c r="B10" t="s">
        <v>36</v>
      </c>
      <c r="E10" s="19">
        <v>7176.0299999999979</v>
      </c>
      <c r="F10" s="140">
        <v>4025.5499999999988</v>
      </c>
      <c r="G10" s="247">
        <f>E10/E7</f>
        <v>3.0222526318041561E-2</v>
      </c>
      <c r="H10" s="215">
        <f>F10/F7</f>
        <v>1.6547374002797249E-2</v>
      </c>
      <c r="I10" s="186">
        <f t="shared" si="0"/>
        <v>-0.43902826493200281</v>
      </c>
      <c r="K10" s="19">
        <v>1386.9770000000001</v>
      </c>
      <c r="L10" s="140">
        <v>969.13100000000009</v>
      </c>
      <c r="M10" s="247">
        <f>K10/K7</f>
        <v>2.4914452375207608E-2</v>
      </c>
      <c r="N10" s="215">
        <f>L10/L7</f>
        <v>1.7055850324151991E-2</v>
      </c>
      <c r="O10" s="209">
        <f t="shared" si="1"/>
        <v>-0.30126382773470645</v>
      </c>
      <c r="Q10" s="189">
        <f t="shared" si="2"/>
        <v>1.9327915295783329</v>
      </c>
      <c r="R10" s="190">
        <f t="shared" si="3"/>
        <v>2.4074499136763929</v>
      </c>
      <c r="S10" s="182">
        <f t="shared" si="4"/>
        <v>0.2455817799458247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413885.48000000021</v>
      </c>
      <c r="F11" s="145">
        <v>408406.76999999967</v>
      </c>
      <c r="G11" s="243">
        <f>E11/E15</f>
        <v>0.63545129510254228</v>
      </c>
      <c r="H11" s="244">
        <f>F11/F15</f>
        <v>0.6266973526404066</v>
      </c>
      <c r="I11" s="164">
        <f t="shared" si="0"/>
        <v>-1.3237260703131073E-2</v>
      </c>
      <c r="J11" s="1"/>
      <c r="K11" s="17">
        <v>111437.48900000007</v>
      </c>
      <c r="L11" s="145">
        <v>106426.2940000001</v>
      </c>
      <c r="M11" s="243">
        <f>K11/K15</f>
        <v>0.66686282234685912</v>
      </c>
      <c r="N11" s="244">
        <f>L11/L15</f>
        <v>0.65193285096708342</v>
      </c>
      <c r="O11" s="164">
        <f t="shared" si="1"/>
        <v>-4.4968664001393412E-2</v>
      </c>
      <c r="Q11" s="191">
        <f t="shared" si="2"/>
        <v>2.6924715745041361</v>
      </c>
      <c r="R11" s="192">
        <f t="shared" si="3"/>
        <v>2.6058895644653535</v>
      </c>
      <c r="S11" s="57">
        <f t="shared" si="4"/>
        <v>-3.2157074881924486E-2</v>
      </c>
    </row>
    <row r="12" spans="1:19" s="3" customFormat="1" ht="24" customHeight="1" x14ac:dyDescent="0.25">
      <c r="A12" s="46"/>
      <c r="B12" s="3" t="s">
        <v>33</v>
      </c>
      <c r="E12" s="31">
        <v>369507.63000000018</v>
      </c>
      <c r="F12" s="141">
        <v>363695.72999999963</v>
      </c>
      <c r="G12" s="247">
        <f>E12/E11</f>
        <v>0.89277746588259144</v>
      </c>
      <c r="H12" s="215">
        <f>F12/F11</f>
        <v>0.89052326434255713</v>
      </c>
      <c r="I12" s="206">
        <f t="shared" si="0"/>
        <v>-1.5728768577797824E-2</v>
      </c>
      <c r="K12" s="31">
        <v>104248.54400000007</v>
      </c>
      <c r="L12" s="141">
        <v>99239.106000000102</v>
      </c>
      <c r="M12" s="247">
        <f>K12/K11</f>
        <v>0.93548898970614813</v>
      </c>
      <c r="N12" s="215">
        <f>L12/L11</f>
        <v>0.93246792940098067</v>
      </c>
      <c r="O12" s="206">
        <f t="shared" si="1"/>
        <v>-4.8052834195938143E-2</v>
      </c>
      <c r="Q12" s="189">
        <f t="shared" si="2"/>
        <v>2.8212825808224857</v>
      </c>
      <c r="R12" s="190">
        <f t="shared" si="3"/>
        <v>2.7286299456966461</v>
      </c>
      <c r="S12" s="182">
        <f t="shared" si="4"/>
        <v>-3.2840607940388844E-2</v>
      </c>
    </row>
    <row r="13" spans="1:19" ht="24" customHeight="1" x14ac:dyDescent="0.25">
      <c r="A13" s="8"/>
      <c r="B13" s="3" t="s">
        <v>37</v>
      </c>
      <c r="D13" s="3"/>
      <c r="E13" s="19">
        <v>41832.330000000024</v>
      </c>
      <c r="F13" s="140">
        <v>39233.390000000007</v>
      </c>
      <c r="G13" s="247">
        <f>E13/E11</f>
        <v>0.10107223379761958</v>
      </c>
      <c r="H13" s="215">
        <f>F13/F11</f>
        <v>9.6064494719321228E-2</v>
      </c>
      <c r="I13" s="182">
        <f t="shared" si="0"/>
        <v>-6.2127545847912739E-2</v>
      </c>
      <c r="K13" s="19">
        <v>6810.2200000000012</v>
      </c>
      <c r="L13" s="140">
        <v>6446.6130000000048</v>
      </c>
      <c r="M13" s="247">
        <f>K13/K11</f>
        <v>6.1112468174870635E-2</v>
      </c>
      <c r="N13" s="215">
        <f>L13/L11</f>
        <v>6.0573498876132989E-2</v>
      </c>
      <c r="O13" s="182">
        <f t="shared" si="1"/>
        <v>-5.3391373553276736E-2</v>
      </c>
      <c r="Q13" s="189">
        <f t="shared" si="2"/>
        <v>1.6279800814346217</v>
      </c>
      <c r="R13" s="190">
        <f t="shared" si="3"/>
        <v>1.6431445256196326</v>
      </c>
      <c r="S13" s="182">
        <f t="shared" si="4"/>
        <v>9.3148831229234799E-3</v>
      </c>
    </row>
    <row r="14" spans="1:19" ht="24" customHeight="1" thickBot="1" x14ac:dyDescent="0.3">
      <c r="A14" s="8"/>
      <c r="B14" t="s">
        <v>36</v>
      </c>
      <c r="E14" s="19">
        <v>2545.5199999999995</v>
      </c>
      <c r="F14" s="140">
        <v>5477.65</v>
      </c>
      <c r="G14" s="247">
        <f>E14/E11</f>
        <v>6.1503003197889384E-3</v>
      </c>
      <c r="H14" s="215">
        <f>F14/F11</f>
        <v>1.3412240938121579E-2</v>
      </c>
      <c r="I14" s="186">
        <f t="shared" si="0"/>
        <v>1.1518785945504262</v>
      </c>
      <c r="K14" s="19">
        <v>378.72499999999997</v>
      </c>
      <c r="L14" s="140">
        <v>740.57499999999982</v>
      </c>
      <c r="M14" s="247">
        <f>K14/K11</f>
        <v>3.39854211898116E-3</v>
      </c>
      <c r="N14" s="215">
        <f>L14/L11</f>
        <v>6.9585717228864436E-3</v>
      </c>
      <c r="O14" s="209">
        <f t="shared" si="1"/>
        <v>0.95544260347217602</v>
      </c>
      <c r="Q14" s="189">
        <f t="shared" si="2"/>
        <v>1.4878099563154092</v>
      </c>
      <c r="R14" s="190">
        <f t="shared" si="3"/>
        <v>1.3519940120307063</v>
      </c>
      <c r="S14" s="182">
        <f t="shared" si="4"/>
        <v>-9.1285814904111653E-2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651325.26000000024</v>
      </c>
      <c r="F15" s="145">
        <v>651681.01999999967</v>
      </c>
      <c r="G15" s="243">
        <f>G7+G11</f>
        <v>1</v>
      </c>
      <c r="H15" s="244">
        <f>H7+H11</f>
        <v>1</v>
      </c>
      <c r="I15" s="164">
        <f t="shared" si="0"/>
        <v>5.4620943152032379E-4</v>
      </c>
      <c r="J15" s="1"/>
      <c r="K15" s="17">
        <v>167107.06500000006</v>
      </c>
      <c r="L15" s="145">
        <v>163247.3250000001</v>
      </c>
      <c r="M15" s="243">
        <f>M7+M11</f>
        <v>1</v>
      </c>
      <c r="N15" s="244">
        <f>N7+N11</f>
        <v>0.99999999999999989</v>
      </c>
      <c r="O15" s="164">
        <f t="shared" si="1"/>
        <v>-2.3097407641023197E-2</v>
      </c>
      <c r="Q15" s="191">
        <f t="shared" si="2"/>
        <v>2.5656469242418147</v>
      </c>
      <c r="R15" s="192">
        <f t="shared" si="3"/>
        <v>2.5050188664386788</v>
      </c>
      <c r="S15" s="57">
        <f t="shared" si="4"/>
        <v>-2.3630709756001369E-2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544865.19000000018</v>
      </c>
      <c r="F16" s="181">
        <f t="shared" ref="F16:F17" si="5">F8+F12</f>
        <v>544782.58999999962</v>
      </c>
      <c r="G16" s="245">
        <f>E16/E15</f>
        <v>0.83654853183492373</v>
      </c>
      <c r="H16" s="246">
        <f>F16/F15</f>
        <v>0.83596510145408243</v>
      </c>
      <c r="I16" s="207">
        <f t="shared" si="0"/>
        <v>-1.5159713176126881E-4</v>
      </c>
      <c r="J16" s="3"/>
      <c r="K16" s="180">
        <f t="shared" ref="K16:L18" si="6">K8+K12</f>
        <v>148744.14800000004</v>
      </c>
      <c r="L16" s="181">
        <f t="shared" si="6"/>
        <v>145015.7900000001</v>
      </c>
      <c r="M16" s="250">
        <f>K16/K15</f>
        <v>0.89011286267280199</v>
      </c>
      <c r="N16" s="246">
        <f>L16/L15</f>
        <v>0.88831954826824888</v>
      </c>
      <c r="O16" s="207">
        <f t="shared" si="1"/>
        <v>-2.5065577705954172E-2</v>
      </c>
      <c r="P16" s="3"/>
      <c r="Q16" s="189">
        <f t="shared" si="2"/>
        <v>2.729925690426287</v>
      </c>
      <c r="R16" s="190">
        <f t="shared" si="3"/>
        <v>2.6619020626191485</v>
      </c>
      <c r="S16" s="182">
        <f t="shared" si="4"/>
        <v>-2.4917758034840986E-2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96738.520000000019</v>
      </c>
      <c r="F17" s="140">
        <f t="shared" si="5"/>
        <v>97395.229999999981</v>
      </c>
      <c r="G17" s="248">
        <f>E17/E15</f>
        <v>0.14852566903362535</v>
      </c>
      <c r="H17" s="215">
        <f>F17/F15</f>
        <v>0.14945230413492791</v>
      </c>
      <c r="I17" s="182">
        <f t="shared" si="0"/>
        <v>6.7885057575820121E-3</v>
      </c>
      <c r="K17" s="19">
        <f t="shared" si="6"/>
        <v>16597.215000000011</v>
      </c>
      <c r="L17" s="140">
        <f t="shared" si="6"/>
        <v>16521.828999999998</v>
      </c>
      <c r="M17" s="247">
        <f>K17/K15</f>
        <v>9.9320845590819301E-2</v>
      </c>
      <c r="N17" s="215">
        <f>L17/L15</f>
        <v>0.1012073490331311</v>
      </c>
      <c r="O17" s="182">
        <f t="shared" si="1"/>
        <v>-4.5420873321224738E-3</v>
      </c>
      <c r="Q17" s="189">
        <f t="shared" si="2"/>
        <v>1.7156779946602456</v>
      </c>
      <c r="R17" s="190">
        <f t="shared" si="3"/>
        <v>1.6963694217879048</v>
      </c>
      <c r="S17" s="182">
        <f t="shared" si="4"/>
        <v>-1.1254193929417648E-2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9721.5499999999975</v>
      </c>
      <c r="F18" s="142">
        <f>F10+F14</f>
        <v>9503.1999999999989</v>
      </c>
      <c r="G18" s="249">
        <f>E18/E15</f>
        <v>1.4925799131450842E-2</v>
      </c>
      <c r="H18" s="221">
        <f>F18/F15</f>
        <v>1.4582594410989603E-2</v>
      </c>
      <c r="I18" s="208">
        <f t="shared" si="0"/>
        <v>-2.2460410119785282E-2</v>
      </c>
      <c r="K18" s="21">
        <f t="shared" si="6"/>
        <v>1765.702</v>
      </c>
      <c r="L18" s="142">
        <f t="shared" si="6"/>
        <v>1709.7059999999999</v>
      </c>
      <c r="M18" s="249">
        <f>K18/K15</f>
        <v>1.0566291736378707E-2</v>
      </c>
      <c r="N18" s="221">
        <f>L18/L15</f>
        <v>1.0473102698620016E-2</v>
      </c>
      <c r="O18" s="208">
        <f t="shared" si="1"/>
        <v>-3.1713165641767467E-2</v>
      </c>
      <c r="Q18" s="193">
        <f t="shared" si="2"/>
        <v>1.8162762110980248</v>
      </c>
      <c r="R18" s="194">
        <f t="shared" si="3"/>
        <v>1.7990845188988973</v>
      </c>
      <c r="S18" s="186">
        <f t="shared" si="4"/>
        <v>-9.4653511916749367E-3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7"/>
  <sheetViews>
    <sheetView showGridLines="0" showRowColHeaders="0" topLeftCell="A13" workbookViewId="0">
      <selection activeCell="A24" sqref="A24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153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113</v>
      </c>
    </row>
    <row r="15" spans="1:1" x14ac:dyDescent="0.25">
      <c r="A15" t="s">
        <v>112</v>
      </c>
    </row>
    <row r="17" spans="1:1" x14ac:dyDescent="0.25">
      <c r="A17" t="s">
        <v>144</v>
      </c>
    </row>
    <row r="19" spans="1:1" x14ac:dyDescent="0.25">
      <c r="A19" t="s">
        <v>145</v>
      </c>
    </row>
    <row r="21" spans="1:1" x14ac:dyDescent="0.25">
      <c r="A21" t="s">
        <v>146</v>
      </c>
    </row>
    <row r="23" spans="1:1" x14ac:dyDescent="0.25">
      <c r="A23" t="s">
        <v>147</v>
      </c>
    </row>
    <row r="25" spans="1:1" x14ac:dyDescent="0.25">
      <c r="A25" t="s">
        <v>154</v>
      </c>
    </row>
    <row r="27" spans="1:1" x14ac:dyDescent="0.25">
      <c r="A27" t="s">
        <v>237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91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137</v>
      </c>
    </row>
    <row r="3" spans="1:16" ht="8.25" customHeight="1" thickBot="1" x14ac:dyDescent="0.3"/>
    <row r="4" spans="1:16" x14ac:dyDescent="0.25">
      <c r="A4" s="376" t="s">
        <v>3</v>
      </c>
      <c r="B4" s="364" t="s">
        <v>1</v>
      </c>
      <c r="C4" s="362"/>
      <c r="D4" s="364" t="s">
        <v>104</v>
      </c>
      <c r="E4" s="362"/>
      <c r="F4" s="130" t="s">
        <v>0</v>
      </c>
      <c r="H4" s="374" t="s">
        <v>19</v>
      </c>
      <c r="I4" s="375"/>
      <c r="J4" s="364" t="s">
        <v>104</v>
      </c>
      <c r="K4" s="365"/>
      <c r="L4" s="130" t="s">
        <v>0</v>
      </c>
      <c r="N4" s="372" t="s">
        <v>22</v>
      </c>
      <c r="O4" s="362"/>
      <c r="P4" s="130" t="s">
        <v>0</v>
      </c>
    </row>
    <row r="5" spans="1:16" x14ac:dyDescent="0.25">
      <c r="A5" s="377"/>
      <c r="B5" s="367" t="s">
        <v>156</v>
      </c>
      <c r="C5" s="369"/>
      <c r="D5" s="367" t="str">
        <f>B5</f>
        <v>jan-out</v>
      </c>
      <c r="E5" s="369"/>
      <c r="F5" s="131" t="s">
        <v>152</v>
      </c>
      <c r="H5" s="370" t="str">
        <f>B5</f>
        <v>jan-out</v>
      </c>
      <c r="I5" s="369"/>
      <c r="J5" s="367" t="str">
        <f>B5</f>
        <v>jan-out</v>
      </c>
      <c r="K5" s="368"/>
      <c r="L5" s="131" t="str">
        <f>F5</f>
        <v>2025/2024</v>
      </c>
      <c r="N5" s="370" t="str">
        <f>B5</f>
        <v>jan-out</v>
      </c>
      <c r="O5" s="368"/>
      <c r="P5" s="131" t="str">
        <f>F5</f>
        <v>2025/2024</v>
      </c>
    </row>
    <row r="6" spans="1:16" ht="19.5" customHeight="1" thickBot="1" x14ac:dyDescent="0.3">
      <c r="A6" s="378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164</v>
      </c>
      <c r="B7" s="39">
        <v>105868.82999999999</v>
      </c>
      <c r="C7" s="147">
        <v>106747.11</v>
      </c>
      <c r="D7" s="247">
        <f>B7/$B$33</f>
        <v>0.16254371894005762</v>
      </c>
      <c r="E7" s="246">
        <f>C7/$C$33</f>
        <v>0.16380269905666428</v>
      </c>
      <c r="F7" s="52">
        <f>(C7-B7)/B7</f>
        <v>8.295926194707294E-3</v>
      </c>
      <c r="H7" s="39">
        <v>26708.215000000007</v>
      </c>
      <c r="I7" s="147">
        <v>26508.825999999997</v>
      </c>
      <c r="J7" s="247">
        <f>H7/$H$33</f>
        <v>0.15982696482641237</v>
      </c>
      <c r="K7" s="246">
        <f>I7/$I$33</f>
        <v>0.16238444335917898</v>
      </c>
      <c r="L7" s="52">
        <f>(I7-H7)/H7</f>
        <v>-7.4654558531901168E-3</v>
      </c>
      <c r="N7" s="27">
        <f t="shared" ref="N7:N33" si="0">(H7/B7)*10</f>
        <v>2.5227647268794802</v>
      </c>
      <c r="O7" s="151">
        <f t="shared" ref="O7:O33" si="1">(I7/C7)*10</f>
        <v>2.4833296189470606</v>
      </c>
      <c r="P7" s="61">
        <f>(O7-N7)/N7</f>
        <v>-1.5631702596856343E-2</v>
      </c>
    </row>
    <row r="8" spans="1:16" ht="20.100000000000001" customHeight="1" x14ac:dyDescent="0.25">
      <c r="A8" s="8" t="s">
        <v>165</v>
      </c>
      <c r="B8" s="19">
        <v>68120.759999999995</v>
      </c>
      <c r="C8" s="140">
        <v>67807.590000000011</v>
      </c>
      <c r="D8" s="247">
        <f t="shared" ref="D8:D32" si="2">B8/$B$33</f>
        <v>0.10458792892509645</v>
      </c>
      <c r="E8" s="215">
        <f t="shared" ref="E8:E32" si="3">C8/$C$33</f>
        <v>0.10405027600773155</v>
      </c>
      <c r="F8" s="52">
        <f t="shared" ref="F8:F33" si="4">(C8-B8)/B8</f>
        <v>-4.5972769534571214E-3</v>
      </c>
      <c r="H8" s="19">
        <v>17436.325999999997</v>
      </c>
      <c r="I8" s="140">
        <v>16946.850999999995</v>
      </c>
      <c r="J8" s="247">
        <f t="shared" ref="J8:J32" si="5">H8/$H$33</f>
        <v>0.10434224310025431</v>
      </c>
      <c r="K8" s="215">
        <f t="shared" ref="K8:K32" si="6">I8/$I$33</f>
        <v>0.10381089552309654</v>
      </c>
      <c r="L8" s="52">
        <f t="shared" ref="L8:L33" si="7">(I8-H8)/H8</f>
        <v>-2.8072140885643127E-2</v>
      </c>
      <c r="N8" s="27">
        <f t="shared" si="0"/>
        <v>2.5596200042395294</v>
      </c>
      <c r="O8" s="152">
        <f t="shared" si="1"/>
        <v>2.4992557617812388</v>
      </c>
      <c r="P8" s="52">
        <f t="shared" ref="P8:P71" si="8">(O8-N8)/N8</f>
        <v>-2.358328281475712E-2</v>
      </c>
    </row>
    <row r="9" spans="1:16" ht="20.100000000000001" customHeight="1" x14ac:dyDescent="0.25">
      <c r="A9" s="8" t="s">
        <v>171</v>
      </c>
      <c r="B9" s="19">
        <v>62484.11</v>
      </c>
      <c r="C9" s="140">
        <v>68547.740000000005</v>
      </c>
      <c r="D9" s="247">
        <f t="shared" si="2"/>
        <v>9.5933804256263577E-2</v>
      </c>
      <c r="E9" s="215">
        <f t="shared" si="3"/>
        <v>0.1051860310432242</v>
      </c>
      <c r="F9" s="52">
        <f t="shared" si="4"/>
        <v>9.7042752149306508E-2</v>
      </c>
      <c r="H9" s="19">
        <v>15750.798999999999</v>
      </c>
      <c r="I9" s="140">
        <v>16531.612999999998</v>
      </c>
      <c r="J9" s="247">
        <f t="shared" si="5"/>
        <v>9.4255733592113533E-2</v>
      </c>
      <c r="K9" s="215">
        <f t="shared" si="6"/>
        <v>0.10126728263388075</v>
      </c>
      <c r="L9" s="52">
        <f t="shared" si="7"/>
        <v>4.9572977218488946E-2</v>
      </c>
      <c r="N9" s="27">
        <f t="shared" si="0"/>
        <v>2.5207687202394338</v>
      </c>
      <c r="O9" s="152">
        <f t="shared" si="1"/>
        <v>2.4116933687383417</v>
      </c>
      <c r="P9" s="52">
        <f t="shared" si="8"/>
        <v>-4.3270670024313687E-2</v>
      </c>
    </row>
    <row r="10" spans="1:16" ht="20.100000000000001" customHeight="1" x14ac:dyDescent="0.25">
      <c r="A10" s="8" t="s">
        <v>163</v>
      </c>
      <c r="B10" s="19">
        <v>63350.610000000015</v>
      </c>
      <c r="C10" s="140">
        <v>55109.909999999989</v>
      </c>
      <c r="D10" s="247">
        <f t="shared" si="2"/>
        <v>9.7264168750341412E-2</v>
      </c>
      <c r="E10" s="215">
        <f t="shared" si="3"/>
        <v>8.4565774218804152E-2</v>
      </c>
      <c r="F10" s="52">
        <f t="shared" si="4"/>
        <v>-0.13008083110801971</v>
      </c>
      <c r="H10" s="19">
        <v>16538.461999999996</v>
      </c>
      <c r="I10" s="140">
        <v>13541.24</v>
      </c>
      <c r="J10" s="247">
        <f t="shared" si="5"/>
        <v>9.8969256625984034E-2</v>
      </c>
      <c r="K10" s="215">
        <f t="shared" si="6"/>
        <v>8.2949230561664589E-2</v>
      </c>
      <c r="L10" s="52">
        <f t="shared" si="7"/>
        <v>-0.1812273716866778</v>
      </c>
      <c r="N10" s="27">
        <f t="shared" si="0"/>
        <v>2.6106239545286138</v>
      </c>
      <c r="O10" s="152">
        <f t="shared" si="1"/>
        <v>2.457133390346673</v>
      </c>
      <c r="P10" s="52">
        <f t="shared" si="8"/>
        <v>-5.8794589667226047E-2</v>
      </c>
    </row>
    <row r="11" spans="1:16" ht="20.100000000000001" customHeight="1" x14ac:dyDescent="0.25">
      <c r="A11" s="8" t="s">
        <v>167</v>
      </c>
      <c r="B11" s="19">
        <v>33124.859999999993</v>
      </c>
      <c r="C11" s="140">
        <v>35094.359999999993</v>
      </c>
      <c r="D11" s="247">
        <f t="shared" si="2"/>
        <v>5.0857631408307395E-2</v>
      </c>
      <c r="E11" s="215">
        <f t="shared" si="3"/>
        <v>5.3852051729234032E-2</v>
      </c>
      <c r="F11" s="52">
        <f t="shared" si="4"/>
        <v>5.9456855062934619E-2</v>
      </c>
      <c r="H11" s="19">
        <v>10391.772999999999</v>
      </c>
      <c r="I11" s="140">
        <v>10569.503999999999</v>
      </c>
      <c r="J11" s="247">
        <f t="shared" si="5"/>
        <v>6.2186317496510393E-2</v>
      </c>
      <c r="K11" s="215">
        <f t="shared" si="6"/>
        <v>6.4745342687851037E-2</v>
      </c>
      <c r="L11" s="52">
        <f t="shared" si="7"/>
        <v>1.7103048729028222E-2</v>
      </c>
      <c r="N11" s="27">
        <f t="shared" si="0"/>
        <v>3.1371522777756651</v>
      </c>
      <c r="O11" s="152">
        <f t="shared" si="1"/>
        <v>3.0117386383453071</v>
      </c>
      <c r="P11" s="52">
        <f t="shared" si="8"/>
        <v>-3.9976905271324609E-2</v>
      </c>
    </row>
    <row r="12" spans="1:16" ht="20.100000000000001" customHeight="1" x14ac:dyDescent="0.25">
      <c r="A12" s="8" t="s">
        <v>175</v>
      </c>
      <c r="B12" s="19">
        <v>47880.9</v>
      </c>
      <c r="C12" s="140">
        <v>43537.469999999994</v>
      </c>
      <c r="D12" s="247">
        <f t="shared" si="2"/>
        <v>7.3513040166751684E-2</v>
      </c>
      <c r="E12" s="215">
        <f t="shared" si="3"/>
        <v>6.6807945396353569E-2</v>
      </c>
      <c r="F12" s="52">
        <f t="shared" si="4"/>
        <v>-9.0713207145229249E-2</v>
      </c>
      <c r="H12" s="19">
        <v>10678.437999999998</v>
      </c>
      <c r="I12" s="140">
        <v>9670.1150000000016</v>
      </c>
      <c r="J12" s="247">
        <f t="shared" si="5"/>
        <v>6.3901774589841531E-2</v>
      </c>
      <c r="K12" s="215">
        <f t="shared" si="6"/>
        <v>5.9235978292446728E-2</v>
      </c>
      <c r="L12" s="52">
        <f t="shared" si="7"/>
        <v>-9.4426076173312695E-2</v>
      </c>
      <c r="N12" s="27">
        <f t="shared" si="0"/>
        <v>2.230208287647057</v>
      </c>
      <c r="O12" s="152">
        <f t="shared" si="1"/>
        <v>2.2211017314510935</v>
      </c>
      <c r="P12" s="52">
        <f t="shared" si="8"/>
        <v>-4.0832760986514328E-3</v>
      </c>
    </row>
    <row r="13" spans="1:16" ht="20.100000000000001" customHeight="1" x14ac:dyDescent="0.25">
      <c r="A13" s="8" t="s">
        <v>169</v>
      </c>
      <c r="B13" s="19">
        <v>20430.47</v>
      </c>
      <c r="C13" s="140">
        <v>25323.949999999997</v>
      </c>
      <c r="D13" s="247">
        <f t="shared" si="2"/>
        <v>3.1367538240417686E-2</v>
      </c>
      <c r="E13" s="215">
        <f t="shared" si="3"/>
        <v>3.8859425428716649E-2</v>
      </c>
      <c r="F13" s="52">
        <f t="shared" si="4"/>
        <v>0.23951871885473</v>
      </c>
      <c r="H13" s="19">
        <v>5325.4359999999997</v>
      </c>
      <c r="I13" s="140">
        <v>6523.612000000001</v>
      </c>
      <c r="J13" s="247">
        <f t="shared" si="5"/>
        <v>3.1868407239394693E-2</v>
      </c>
      <c r="K13" s="215">
        <f t="shared" si="6"/>
        <v>3.9961524637539984E-2</v>
      </c>
      <c r="L13" s="52">
        <f t="shared" si="7"/>
        <v>0.22499115565373454</v>
      </c>
      <c r="N13" s="27">
        <f t="shared" si="0"/>
        <v>2.606614532117959</v>
      </c>
      <c r="O13" s="152">
        <f t="shared" si="1"/>
        <v>2.5760641606068568</v>
      </c>
      <c r="P13" s="52">
        <f t="shared" si="8"/>
        <v>-1.1720325784525958E-2</v>
      </c>
    </row>
    <row r="14" spans="1:16" ht="20.100000000000001" customHeight="1" x14ac:dyDescent="0.25">
      <c r="A14" s="8" t="s">
        <v>166</v>
      </c>
      <c r="B14" s="19">
        <v>15429.290000000003</v>
      </c>
      <c r="C14" s="140">
        <v>24711.96</v>
      </c>
      <c r="D14" s="247">
        <f t="shared" si="2"/>
        <v>2.3689070496052921E-2</v>
      </c>
      <c r="E14" s="215">
        <f t="shared" si="3"/>
        <v>3.7920331023297262E-2</v>
      </c>
      <c r="F14" s="52">
        <f t="shared" si="4"/>
        <v>0.60162651683907653</v>
      </c>
      <c r="H14" s="19">
        <v>4382.898000000001</v>
      </c>
      <c r="I14" s="140">
        <v>6074.693000000002</v>
      </c>
      <c r="J14" s="247">
        <f t="shared" si="5"/>
        <v>2.6228083175298428E-2</v>
      </c>
      <c r="K14" s="215">
        <f t="shared" si="6"/>
        <v>3.7211592900526842E-2</v>
      </c>
      <c r="L14" s="52">
        <f t="shared" si="7"/>
        <v>0.385999172237182</v>
      </c>
      <c r="N14" s="27">
        <f t="shared" si="0"/>
        <v>2.8406349222809348</v>
      </c>
      <c r="O14" s="152">
        <f t="shared" si="1"/>
        <v>2.4581995924240738</v>
      </c>
      <c r="P14" s="52">
        <f t="shared" si="8"/>
        <v>-0.13463022891719512</v>
      </c>
    </row>
    <row r="15" spans="1:16" ht="20.100000000000001" customHeight="1" x14ac:dyDescent="0.25">
      <c r="A15" s="8" t="s">
        <v>180</v>
      </c>
      <c r="B15" s="19">
        <v>30301.38</v>
      </c>
      <c r="C15" s="140">
        <v>27969.060000000009</v>
      </c>
      <c r="D15" s="247">
        <f t="shared" si="2"/>
        <v>4.6522654441499764E-2</v>
      </c>
      <c r="E15" s="215">
        <f t="shared" si="3"/>
        <v>4.2918328356409727E-2</v>
      </c>
      <c r="F15" s="52">
        <f t="shared" si="4"/>
        <v>-7.697075182714426E-2</v>
      </c>
      <c r="H15" s="19">
        <v>6102.74</v>
      </c>
      <c r="I15" s="140">
        <v>5490.6530000000002</v>
      </c>
      <c r="J15" s="247">
        <f t="shared" si="5"/>
        <v>3.651994007554378E-2</v>
      </c>
      <c r="K15" s="215">
        <f t="shared" si="6"/>
        <v>3.3633953879489274E-2</v>
      </c>
      <c r="L15" s="52">
        <f t="shared" si="7"/>
        <v>-0.10029707967240938</v>
      </c>
      <c r="N15" s="27">
        <f t="shared" si="0"/>
        <v>2.0140138831960788</v>
      </c>
      <c r="O15" s="152">
        <f t="shared" si="1"/>
        <v>1.963116744002122</v>
      </c>
      <c r="P15" s="52">
        <f t="shared" si="8"/>
        <v>-2.5271493716412269E-2</v>
      </c>
    </row>
    <row r="16" spans="1:16" ht="20.100000000000001" customHeight="1" x14ac:dyDescent="0.25">
      <c r="A16" s="8" t="s">
        <v>168</v>
      </c>
      <c r="B16" s="19">
        <v>28886.789999999994</v>
      </c>
      <c r="C16" s="140">
        <v>21848.589999999997</v>
      </c>
      <c r="D16" s="247">
        <f t="shared" si="2"/>
        <v>4.4350790264145415E-2</v>
      </c>
      <c r="E16" s="215">
        <f t="shared" si="3"/>
        <v>3.3526509641173839E-2</v>
      </c>
      <c r="F16" s="52">
        <f t="shared" si="4"/>
        <v>-0.24364770194265264</v>
      </c>
      <c r="H16" s="19">
        <v>6508.6070000000018</v>
      </c>
      <c r="I16" s="140">
        <v>5347.3629999999994</v>
      </c>
      <c r="J16" s="247">
        <f t="shared" si="5"/>
        <v>3.8948724280448599E-2</v>
      </c>
      <c r="K16" s="215">
        <f t="shared" si="6"/>
        <v>3.2756205959270673E-2</v>
      </c>
      <c r="L16" s="52">
        <f t="shared" si="7"/>
        <v>-0.17841667195453684</v>
      </c>
      <c r="N16" s="27">
        <f t="shared" si="0"/>
        <v>2.2531430456620494</v>
      </c>
      <c r="O16" s="152">
        <f t="shared" si="1"/>
        <v>2.4474636578378743</v>
      </c>
      <c r="P16" s="52">
        <f t="shared" si="8"/>
        <v>8.6244241150133918E-2</v>
      </c>
    </row>
    <row r="17" spans="1:16" ht="20.100000000000001" customHeight="1" x14ac:dyDescent="0.25">
      <c r="A17" s="8" t="s">
        <v>174</v>
      </c>
      <c r="B17" s="19">
        <v>15609.93</v>
      </c>
      <c r="C17" s="140">
        <v>15673.269999999993</v>
      </c>
      <c r="D17" s="247">
        <f t="shared" si="2"/>
        <v>2.396641272595507E-2</v>
      </c>
      <c r="E17" s="215">
        <f t="shared" si="3"/>
        <v>2.4050523981809378E-2</v>
      </c>
      <c r="F17" s="52">
        <f t="shared" si="4"/>
        <v>4.0576735449802063E-3</v>
      </c>
      <c r="H17" s="19">
        <v>5382.179000000001</v>
      </c>
      <c r="I17" s="140">
        <v>5304.5720000000001</v>
      </c>
      <c r="J17" s="247">
        <f t="shared" si="5"/>
        <v>3.2207967987469596E-2</v>
      </c>
      <c r="K17" s="215">
        <f t="shared" si="6"/>
        <v>3.2494082215435975E-2</v>
      </c>
      <c r="L17" s="52">
        <f t="shared" si="7"/>
        <v>-1.4419252871374376E-2</v>
      </c>
      <c r="N17" s="27">
        <f t="shared" si="0"/>
        <v>3.4479200098911407</v>
      </c>
      <c r="O17" s="152">
        <f t="shared" si="1"/>
        <v>3.3844705029646032</v>
      </c>
      <c r="P17" s="52">
        <f t="shared" si="8"/>
        <v>-1.8402256068736571E-2</v>
      </c>
    </row>
    <row r="18" spans="1:16" ht="20.100000000000001" customHeight="1" x14ac:dyDescent="0.25">
      <c r="A18" s="8" t="s">
        <v>178</v>
      </c>
      <c r="B18" s="19">
        <v>19532.03</v>
      </c>
      <c r="C18" s="140">
        <v>18420.009999999991</v>
      </c>
      <c r="D18" s="247">
        <f t="shared" si="2"/>
        <v>2.9988135267469882E-2</v>
      </c>
      <c r="E18" s="215">
        <f t="shared" si="3"/>
        <v>2.826537743879666E-2</v>
      </c>
      <c r="F18" s="52">
        <f t="shared" si="4"/>
        <v>-5.6933150317709312E-2</v>
      </c>
      <c r="H18" s="19">
        <v>4473.0369999999994</v>
      </c>
      <c r="I18" s="140">
        <v>4458.2739999999994</v>
      </c>
      <c r="J18" s="247">
        <f t="shared" si="5"/>
        <v>2.6767491847217825E-2</v>
      </c>
      <c r="K18" s="215">
        <f t="shared" si="6"/>
        <v>2.7309936012734033E-2</v>
      </c>
      <c r="L18" s="52">
        <f t="shared" si="7"/>
        <v>-3.3004421827943571E-3</v>
      </c>
      <c r="N18" s="27">
        <f t="shared" si="0"/>
        <v>2.2901034864271659</v>
      </c>
      <c r="O18" s="152">
        <f t="shared" si="1"/>
        <v>2.4203428771211315</v>
      </c>
      <c r="P18" s="52">
        <f t="shared" si="8"/>
        <v>5.687052636086528E-2</v>
      </c>
    </row>
    <row r="19" spans="1:16" ht="20.100000000000001" customHeight="1" x14ac:dyDescent="0.25">
      <c r="A19" s="8" t="s">
        <v>172</v>
      </c>
      <c r="B19" s="19">
        <v>21716.14</v>
      </c>
      <c r="C19" s="140">
        <v>14314.82</v>
      </c>
      <c r="D19" s="247">
        <f t="shared" si="2"/>
        <v>3.3341467518087649E-2</v>
      </c>
      <c r="E19" s="215">
        <f t="shared" si="3"/>
        <v>2.1965991889713165E-2</v>
      </c>
      <c r="F19" s="52">
        <f t="shared" si="4"/>
        <v>-0.34082115882472669</v>
      </c>
      <c r="H19" s="19">
        <v>5931.2850000000008</v>
      </c>
      <c r="I19" s="140">
        <v>3657.4059999999999</v>
      </c>
      <c r="J19" s="247">
        <f t="shared" si="5"/>
        <v>3.549392121751406E-2</v>
      </c>
      <c r="K19" s="215">
        <f t="shared" si="6"/>
        <v>2.2404079209261147E-2</v>
      </c>
      <c r="L19" s="52">
        <f t="shared" si="7"/>
        <v>-0.38337038264052403</v>
      </c>
      <c r="N19" s="27">
        <f t="shared" si="0"/>
        <v>2.7312795920453641</v>
      </c>
      <c r="O19" s="152">
        <f t="shared" si="1"/>
        <v>2.5549786864242789</v>
      </c>
      <c r="P19" s="52">
        <f t="shared" si="8"/>
        <v>-6.454883130037202E-2</v>
      </c>
    </row>
    <row r="20" spans="1:16" ht="20.100000000000001" customHeight="1" x14ac:dyDescent="0.25">
      <c r="A20" s="8" t="s">
        <v>162</v>
      </c>
      <c r="B20" s="19">
        <v>15183.369999999997</v>
      </c>
      <c r="C20" s="140">
        <v>19452.520000000004</v>
      </c>
      <c r="D20" s="247">
        <f t="shared" si="2"/>
        <v>2.3311501844715789E-2</v>
      </c>
      <c r="E20" s="215">
        <f t="shared" si="3"/>
        <v>2.9849756864178748E-2</v>
      </c>
      <c r="F20" s="52">
        <f t="shared" si="4"/>
        <v>0.28117275677270642</v>
      </c>
      <c r="H20" s="19">
        <v>3162.2880000000005</v>
      </c>
      <c r="I20" s="140">
        <v>3605.3839999999996</v>
      </c>
      <c r="J20" s="247">
        <f t="shared" si="5"/>
        <v>1.8923724140568206E-2</v>
      </c>
      <c r="K20" s="215">
        <f t="shared" si="6"/>
        <v>2.2085409362756769E-2</v>
      </c>
      <c r="L20" s="52">
        <f t="shared" si="7"/>
        <v>0.14011880005869137</v>
      </c>
      <c r="N20" s="27">
        <f t="shared" si="0"/>
        <v>2.0827313040517361</v>
      </c>
      <c r="O20" s="152">
        <f t="shared" si="1"/>
        <v>1.8534277307001861</v>
      </c>
      <c r="P20" s="52">
        <f t="shared" si="8"/>
        <v>-0.1100975305386076</v>
      </c>
    </row>
    <row r="21" spans="1:16" ht="20.100000000000001" customHeight="1" x14ac:dyDescent="0.25">
      <c r="A21" s="8" t="s">
        <v>170</v>
      </c>
      <c r="B21" s="19">
        <v>7550.6800000000012</v>
      </c>
      <c r="C21" s="140">
        <v>11504.999999999998</v>
      </c>
      <c r="D21" s="247">
        <f t="shared" si="2"/>
        <v>1.1592794666062849E-2</v>
      </c>
      <c r="E21" s="215">
        <f t="shared" si="3"/>
        <v>1.765434261074536E-2</v>
      </c>
      <c r="F21" s="52">
        <f t="shared" si="4"/>
        <v>0.52370382535082882</v>
      </c>
      <c r="H21" s="19">
        <v>2013.3549999999996</v>
      </c>
      <c r="I21" s="140">
        <v>3013.8820000000001</v>
      </c>
      <c r="J21" s="247">
        <f t="shared" si="5"/>
        <v>1.2048293709185781E-2</v>
      </c>
      <c r="K21" s="215">
        <f t="shared" si="6"/>
        <v>1.8462060557500701E-2</v>
      </c>
      <c r="L21" s="52">
        <f t="shared" si="7"/>
        <v>0.49694514876909474</v>
      </c>
      <c r="N21" s="27">
        <f t="shared" si="0"/>
        <v>2.6664552066833709</v>
      </c>
      <c r="O21" s="152">
        <f t="shared" si="1"/>
        <v>2.6196279878313784</v>
      </c>
      <c r="P21" s="52">
        <f t="shared" si="8"/>
        <v>-1.7561599660336238E-2</v>
      </c>
    </row>
    <row r="22" spans="1:16" ht="20.100000000000001" customHeight="1" x14ac:dyDescent="0.25">
      <c r="A22" s="8" t="s">
        <v>205</v>
      </c>
      <c r="B22" s="19">
        <v>12021.889999999998</v>
      </c>
      <c r="C22" s="140">
        <v>10034.759999999998</v>
      </c>
      <c r="D22" s="247">
        <f t="shared" si="2"/>
        <v>1.8457582928689105E-2</v>
      </c>
      <c r="E22" s="215">
        <f t="shared" si="3"/>
        <v>1.539826953990466E-2</v>
      </c>
      <c r="F22" s="52">
        <f t="shared" si="4"/>
        <v>-0.16529264533280538</v>
      </c>
      <c r="H22" s="19">
        <v>2627.4830000000002</v>
      </c>
      <c r="I22" s="140">
        <v>2153.1160000000004</v>
      </c>
      <c r="J22" s="247">
        <f t="shared" si="5"/>
        <v>1.5723350775145264E-2</v>
      </c>
      <c r="K22" s="215">
        <f t="shared" si="6"/>
        <v>1.3189288094000922E-2</v>
      </c>
      <c r="L22" s="52">
        <f t="shared" si="7"/>
        <v>-0.18054046401061385</v>
      </c>
      <c r="N22" s="27">
        <f t="shared" si="0"/>
        <v>2.1855823002872263</v>
      </c>
      <c r="O22" s="152">
        <f t="shared" si="1"/>
        <v>2.1456576938561565</v>
      </c>
      <c r="P22" s="52">
        <f t="shared" si="8"/>
        <v>-1.8267262882675724E-2</v>
      </c>
    </row>
    <row r="23" spans="1:16" ht="20.100000000000001" customHeight="1" x14ac:dyDescent="0.25">
      <c r="A23" s="8" t="s">
        <v>173</v>
      </c>
      <c r="B23" s="19">
        <v>5210.8300000000008</v>
      </c>
      <c r="C23" s="140">
        <v>5771.3499999999995</v>
      </c>
      <c r="D23" s="247">
        <f t="shared" si="2"/>
        <v>8.0003499326895423E-3</v>
      </c>
      <c r="E23" s="215">
        <f t="shared" si="3"/>
        <v>8.8560964994806816E-3</v>
      </c>
      <c r="F23" s="52">
        <f t="shared" si="4"/>
        <v>0.10756827607118223</v>
      </c>
      <c r="H23" s="19">
        <v>1154.7820000000002</v>
      </c>
      <c r="I23" s="140">
        <v>1657.4149999999997</v>
      </c>
      <c r="J23" s="247">
        <f t="shared" si="5"/>
        <v>6.9104319437361915E-3</v>
      </c>
      <c r="K23" s="215">
        <f t="shared" si="6"/>
        <v>1.0152785045635503E-2</v>
      </c>
      <c r="L23" s="52">
        <f t="shared" si="7"/>
        <v>0.43526223997256586</v>
      </c>
      <c r="N23" s="27">
        <f t="shared" si="0"/>
        <v>2.2161191211380911</v>
      </c>
      <c r="O23" s="152">
        <f t="shared" si="1"/>
        <v>2.8717977596229649</v>
      </c>
      <c r="P23" s="52">
        <f t="shared" si="8"/>
        <v>0.29586795774233887</v>
      </c>
    </row>
    <row r="24" spans="1:16" ht="20.100000000000001" customHeight="1" x14ac:dyDescent="0.25">
      <c r="A24" s="8" t="s">
        <v>203</v>
      </c>
      <c r="B24" s="19">
        <v>4758.7299999999996</v>
      </c>
      <c r="C24" s="140">
        <v>5663.7400000000007</v>
      </c>
      <c r="D24" s="247">
        <f t="shared" si="2"/>
        <v>7.3062266923288035E-3</v>
      </c>
      <c r="E24" s="215">
        <f t="shared" si="3"/>
        <v>8.6909697017108177E-3</v>
      </c>
      <c r="F24" s="52">
        <f t="shared" si="4"/>
        <v>0.19017889226747497</v>
      </c>
      <c r="H24" s="19">
        <v>1342.0120000000004</v>
      </c>
      <c r="I24" s="140">
        <v>1612.1060000000002</v>
      </c>
      <c r="J24" s="247">
        <f t="shared" si="5"/>
        <v>8.0308513586783443E-3</v>
      </c>
      <c r="K24" s="215">
        <f t="shared" si="6"/>
        <v>9.875236853038781E-3</v>
      </c>
      <c r="L24" s="52">
        <f t="shared" si="7"/>
        <v>0.20126049543521202</v>
      </c>
      <c r="N24" s="27">
        <f t="shared" si="0"/>
        <v>2.8201053642463441</v>
      </c>
      <c r="O24" s="152">
        <f t="shared" si="1"/>
        <v>2.8463630039514527</v>
      </c>
      <c r="P24" s="52">
        <f t="shared" si="8"/>
        <v>9.3108718695430123E-3</v>
      </c>
    </row>
    <row r="25" spans="1:16" ht="20.100000000000001" customHeight="1" x14ac:dyDescent="0.25">
      <c r="A25" s="8" t="s">
        <v>182</v>
      </c>
      <c r="B25" s="19">
        <v>4329.5499999999993</v>
      </c>
      <c r="C25" s="140">
        <v>4170.4400000000005</v>
      </c>
      <c r="D25" s="247">
        <f t="shared" si="2"/>
        <v>6.647293243317475E-3</v>
      </c>
      <c r="E25" s="215">
        <f t="shared" si="3"/>
        <v>6.3995112209958198E-3</v>
      </c>
      <c r="F25" s="52">
        <f t="shared" ref="F25:F27" si="9">(C25-B25)/B25</f>
        <v>-3.6749777690521832E-2</v>
      </c>
      <c r="H25" s="19">
        <v>1536.316</v>
      </c>
      <c r="I25" s="140">
        <v>1593.0470000000005</v>
      </c>
      <c r="J25" s="247">
        <f t="shared" si="5"/>
        <v>9.1936029155918701E-3</v>
      </c>
      <c r="K25" s="215">
        <f t="shared" si="6"/>
        <v>9.7584876199349642E-3</v>
      </c>
      <c r="L25" s="52">
        <f t="shared" ref="L25:L29" si="10">(I25-H25)/H25</f>
        <v>3.6926647903166049E-2</v>
      </c>
      <c r="N25" s="27">
        <f t="shared" si="0"/>
        <v>3.5484426788003383</v>
      </c>
      <c r="O25" s="152">
        <f t="shared" si="1"/>
        <v>3.8198535406336029</v>
      </c>
      <c r="P25" s="52">
        <f t="shared" ref="P25:P29" si="11">(O25-N25)/N25</f>
        <v>7.6487317508260724E-2</v>
      </c>
    </row>
    <row r="26" spans="1:16" ht="20.100000000000001" customHeight="1" x14ac:dyDescent="0.25">
      <c r="A26" s="8" t="s">
        <v>185</v>
      </c>
      <c r="B26" s="19">
        <v>6246.8499999999995</v>
      </c>
      <c r="C26" s="140">
        <v>6274.98</v>
      </c>
      <c r="D26" s="247">
        <f t="shared" si="2"/>
        <v>9.5909837736064419E-3</v>
      </c>
      <c r="E26" s="215">
        <f t="shared" si="3"/>
        <v>9.6289132373381086E-3</v>
      </c>
      <c r="F26" s="52">
        <f t="shared" si="9"/>
        <v>4.5030695470517322E-3</v>
      </c>
      <c r="H26" s="19">
        <v>1397.9919999999997</v>
      </c>
      <c r="I26" s="140">
        <v>1476.4769999999999</v>
      </c>
      <c r="J26" s="247">
        <f t="shared" si="5"/>
        <v>8.3658461717342689E-3</v>
      </c>
      <c r="K26" s="215">
        <f t="shared" si="6"/>
        <v>9.0444177262935174E-3</v>
      </c>
      <c r="L26" s="52">
        <f t="shared" si="10"/>
        <v>5.6141236859724622E-2</v>
      </c>
      <c r="N26" s="27">
        <f t="shared" si="0"/>
        <v>2.2379151092150442</v>
      </c>
      <c r="O26" s="152">
        <f t="shared" si="1"/>
        <v>2.3529588938928887</v>
      </c>
      <c r="P26" s="52">
        <f t="shared" si="11"/>
        <v>5.1406679459881949E-2</v>
      </c>
    </row>
    <row r="27" spans="1:16" ht="20.100000000000001" customHeight="1" x14ac:dyDescent="0.25">
      <c r="A27" s="8" t="s">
        <v>199</v>
      </c>
      <c r="B27" s="19">
        <v>6011.81</v>
      </c>
      <c r="C27" s="140">
        <v>5886.89</v>
      </c>
      <c r="D27" s="247">
        <f t="shared" si="2"/>
        <v>9.2301195258418164E-3</v>
      </c>
      <c r="E27" s="215">
        <f t="shared" si="3"/>
        <v>9.0333918271856394E-3</v>
      </c>
      <c r="F27" s="52">
        <f t="shared" si="9"/>
        <v>-2.0779099805216743E-2</v>
      </c>
      <c r="H27" s="19">
        <v>1425.1330000000003</v>
      </c>
      <c r="I27" s="140">
        <v>1411.923</v>
      </c>
      <c r="J27" s="247">
        <f t="shared" si="5"/>
        <v>8.5282630031231783E-3</v>
      </c>
      <c r="K27" s="215">
        <f t="shared" si="6"/>
        <v>8.6489809251085684E-3</v>
      </c>
      <c r="L27" s="52">
        <f t="shared" si="10"/>
        <v>-9.269310302968398E-3</v>
      </c>
      <c r="N27" s="27">
        <f t="shared" si="0"/>
        <v>2.370555623015365</v>
      </c>
      <c r="O27" s="152">
        <f t="shared" si="1"/>
        <v>2.3984191992716015</v>
      </c>
      <c r="P27" s="52">
        <f t="shared" si="11"/>
        <v>1.1754027615177321E-2</v>
      </c>
    </row>
    <row r="28" spans="1:16" ht="20.100000000000001" customHeight="1" x14ac:dyDescent="0.25">
      <c r="A28" s="8" t="s">
        <v>177</v>
      </c>
      <c r="B28" s="19">
        <v>622.54000000000008</v>
      </c>
      <c r="C28" s="140">
        <v>723.21999999999991</v>
      </c>
      <c r="D28" s="247">
        <f t="shared" si="2"/>
        <v>9.5580509191367741E-4</v>
      </c>
      <c r="E28" s="215">
        <f t="shared" si="3"/>
        <v>1.1097760680524346E-3</v>
      </c>
      <c r="F28" s="52">
        <f t="shared" ref="F28:F29" si="12">(C28-B28)/B28</f>
        <v>0.16172454782022011</v>
      </c>
      <c r="H28" s="19">
        <v>1191.576</v>
      </c>
      <c r="I28" s="140">
        <v>1291.0940000000001</v>
      </c>
      <c r="J28" s="247">
        <f t="shared" si="5"/>
        <v>7.1306141365118222E-3</v>
      </c>
      <c r="K28" s="215">
        <f t="shared" si="6"/>
        <v>7.9088217831440686E-3</v>
      </c>
      <c r="L28" s="52">
        <f t="shared" si="10"/>
        <v>8.3517962765278952E-2</v>
      </c>
      <c r="N28" s="27">
        <f t="shared" si="0"/>
        <v>19.140553217463935</v>
      </c>
      <c r="O28" s="152">
        <f t="shared" si="1"/>
        <v>17.852022897596861</v>
      </c>
      <c r="P28" s="52">
        <f t="shared" si="11"/>
        <v>-6.7319387544734779E-2</v>
      </c>
    </row>
    <row r="29" spans="1:16" ht="20.100000000000001" customHeight="1" x14ac:dyDescent="0.25">
      <c r="A29" s="8" t="s">
        <v>186</v>
      </c>
      <c r="B29" s="19">
        <v>5249.92</v>
      </c>
      <c r="C29" s="140">
        <v>3572.3999999999996</v>
      </c>
      <c r="D29" s="247">
        <f t="shared" si="2"/>
        <v>8.0603660297160866E-3</v>
      </c>
      <c r="E29" s="215">
        <f t="shared" si="3"/>
        <v>5.4818229937094072E-3</v>
      </c>
      <c r="F29" s="52">
        <f t="shared" si="12"/>
        <v>-0.31953248811410467</v>
      </c>
      <c r="H29" s="19">
        <v>1824.674</v>
      </c>
      <c r="I29" s="140">
        <v>1141.9079999999999</v>
      </c>
      <c r="J29" s="247">
        <f t="shared" si="5"/>
        <v>1.0919191238263924E-2</v>
      </c>
      <c r="K29" s="215">
        <f t="shared" si="6"/>
        <v>6.9949568852046987E-3</v>
      </c>
      <c r="L29" s="52">
        <f t="shared" si="10"/>
        <v>-0.37418519691736718</v>
      </c>
      <c r="N29" s="27">
        <f t="shared" si="0"/>
        <v>3.4756224856759719</v>
      </c>
      <c r="O29" s="152">
        <f t="shared" si="1"/>
        <v>3.1964729593550558</v>
      </c>
      <c r="P29" s="52">
        <f t="shared" si="11"/>
        <v>-8.0316411656148098E-2</v>
      </c>
    </row>
    <row r="30" spans="1:16" ht="20.100000000000001" customHeight="1" x14ac:dyDescent="0.25">
      <c r="A30" s="8" t="s">
        <v>179</v>
      </c>
      <c r="B30" s="19">
        <v>6156.52</v>
      </c>
      <c r="C30" s="140">
        <v>4048.5799999999995</v>
      </c>
      <c r="D30" s="247">
        <f t="shared" si="2"/>
        <v>9.4522973053432595E-3</v>
      </c>
      <c r="E30" s="215">
        <f t="shared" si="3"/>
        <v>6.2125178971761371E-3</v>
      </c>
      <c r="F30" s="52">
        <f t="shared" ref="F30" si="13">(C30-B30)/B30</f>
        <v>-0.34239148090154842</v>
      </c>
      <c r="H30" s="19">
        <v>1655.4220000000005</v>
      </c>
      <c r="I30" s="140">
        <v>1118.1480000000001</v>
      </c>
      <c r="J30" s="247">
        <f t="shared" si="5"/>
        <v>9.906355545170999E-3</v>
      </c>
      <c r="K30" s="215">
        <f t="shared" si="6"/>
        <v>6.8494108555836944E-3</v>
      </c>
      <c r="L30" s="52">
        <f t="shared" ref="L30" si="14">(I30-H30)/H30</f>
        <v>-0.3245541016127611</v>
      </c>
      <c r="N30" s="27">
        <f t="shared" si="0"/>
        <v>2.6888924262407987</v>
      </c>
      <c r="O30" s="152">
        <f t="shared" si="1"/>
        <v>2.7618276037524274</v>
      </c>
      <c r="P30" s="52">
        <f t="shared" ref="P30" si="15">(O30-N30)/N30</f>
        <v>2.7124617109950955E-2</v>
      </c>
    </row>
    <row r="31" spans="1:16" ht="20.100000000000001" customHeight="1" x14ac:dyDescent="0.25">
      <c r="A31" s="8" t="s">
        <v>176</v>
      </c>
      <c r="B31" s="19">
        <v>3545.170000000001</v>
      </c>
      <c r="C31" s="140">
        <v>4063.69</v>
      </c>
      <c r="D31" s="247">
        <f t="shared" si="2"/>
        <v>5.4430101482629426E-3</v>
      </c>
      <c r="E31" s="215">
        <f t="shared" si="3"/>
        <v>6.2357040872542228E-3</v>
      </c>
      <c r="F31" s="52">
        <f t="shared" ref="F31:F32" si="16">(C31-B31)/B31</f>
        <v>0.14626096914957504</v>
      </c>
      <c r="H31" s="19">
        <v>967.60499999999979</v>
      </c>
      <c r="I31" s="140">
        <v>1033.0989999999999</v>
      </c>
      <c r="J31" s="247">
        <f t="shared" si="5"/>
        <v>5.7903296907285146E-3</v>
      </c>
      <c r="K31" s="215">
        <f t="shared" si="6"/>
        <v>6.3284283525013307E-3</v>
      </c>
      <c r="L31" s="52">
        <f t="shared" ref="L31:L32" si="17">(I31-H31)/H31</f>
        <v>6.7686711002940408E-2</v>
      </c>
      <c r="N31" s="27">
        <f t="shared" si="0"/>
        <v>2.7293613564370665</v>
      </c>
      <c r="O31" s="152">
        <f t="shared" si="1"/>
        <v>2.5422682340434433</v>
      </c>
      <c r="P31" s="52">
        <f t="shared" ref="P31:P32" si="18">(O31-N31)/N31</f>
        <v>-6.8548315140599878E-2</v>
      </c>
    </row>
    <row r="32" spans="1:16" ht="20.100000000000001" customHeight="1" thickBot="1" x14ac:dyDescent="0.3">
      <c r="A32" s="8" t="s">
        <v>17</v>
      </c>
      <c r="B32" s="19">
        <f>B33-SUM(B7:B31)</f>
        <v>41701.300000000163</v>
      </c>
      <c r="C32" s="140">
        <f>C33-SUM(C7:C31)</f>
        <v>45407.610000000102</v>
      </c>
      <c r="D32" s="247">
        <f t="shared" si="2"/>
        <v>6.4025307417065552E-2</v>
      </c>
      <c r="E32" s="215">
        <f t="shared" si="3"/>
        <v>6.9677662240339777E-2</v>
      </c>
      <c r="F32" s="52">
        <f t="shared" si="16"/>
        <v>8.88775649679968E-2</v>
      </c>
      <c r="H32" s="19">
        <f>H33-SUM(H7:H31)</f>
        <v>11198.231999999989</v>
      </c>
      <c r="I32" s="140">
        <f>I33-SUM(I7:I31)</f>
        <v>11515.004000000074</v>
      </c>
      <c r="J32" s="247">
        <f t="shared" si="5"/>
        <v>6.7012319317558411E-2</v>
      </c>
      <c r="K32" s="215">
        <f t="shared" si="6"/>
        <v>7.0537168066919731E-2</v>
      </c>
      <c r="L32" s="52">
        <f t="shared" si="17"/>
        <v>2.8287679698017047E-2</v>
      </c>
      <c r="N32" s="27">
        <f t="shared" si="0"/>
        <v>2.6853436223810641</v>
      </c>
      <c r="O32" s="152">
        <f t="shared" si="1"/>
        <v>2.5359194196743777</v>
      </c>
      <c r="P32" s="52">
        <f t="shared" si="18"/>
        <v>-5.5644350861210667E-2</v>
      </c>
    </row>
    <row r="33" spans="1:16" ht="26.25" customHeight="1" thickBot="1" x14ac:dyDescent="0.3">
      <c r="A33" s="12" t="s">
        <v>18</v>
      </c>
      <c r="B33" s="17">
        <v>651325.26000000024</v>
      </c>
      <c r="C33" s="145">
        <v>651681.0199999999</v>
      </c>
      <c r="D33" s="243">
        <f>SUM(D7:D32)</f>
        <v>1</v>
      </c>
      <c r="E33" s="244">
        <f>SUM(E7:E32)</f>
        <v>1.0000000000000004</v>
      </c>
      <c r="F33" s="57">
        <f t="shared" si="4"/>
        <v>5.4620943152068125E-4</v>
      </c>
      <c r="G33" s="1"/>
      <c r="H33" s="17">
        <v>167107.065</v>
      </c>
      <c r="I33" s="145">
        <v>163247.3250000001</v>
      </c>
      <c r="J33" s="243">
        <f>SUM(J7:J32)</f>
        <v>1</v>
      </c>
      <c r="K33" s="244">
        <f>SUM(K7:K32)</f>
        <v>0.99999999999999978</v>
      </c>
      <c r="L33" s="57">
        <f t="shared" si="7"/>
        <v>-2.3097407641022857E-2</v>
      </c>
      <c r="N33" s="29">
        <f t="shared" si="0"/>
        <v>2.5656469242418134</v>
      </c>
      <c r="O33" s="146">
        <f t="shared" si="1"/>
        <v>2.5050188664386774</v>
      </c>
      <c r="P33" s="57">
        <f t="shared" si="8"/>
        <v>-2.3630709756001383E-2</v>
      </c>
    </row>
    <row r="35" spans="1:16" ht="15.75" thickBot="1" x14ac:dyDescent="0.3"/>
    <row r="36" spans="1:16" x14ac:dyDescent="0.25">
      <c r="A36" s="376" t="s">
        <v>2</v>
      </c>
      <c r="B36" s="364" t="s">
        <v>1</v>
      </c>
      <c r="C36" s="362"/>
      <c r="D36" s="364" t="s">
        <v>104</v>
      </c>
      <c r="E36" s="362"/>
      <c r="F36" s="130" t="s">
        <v>0</v>
      </c>
      <c r="H36" s="374" t="s">
        <v>19</v>
      </c>
      <c r="I36" s="375"/>
      <c r="J36" s="364" t="s">
        <v>104</v>
      </c>
      <c r="K36" s="365"/>
      <c r="L36" s="130" t="s">
        <v>0</v>
      </c>
      <c r="N36" s="372" t="s">
        <v>22</v>
      </c>
      <c r="O36" s="362"/>
      <c r="P36" s="130" t="s">
        <v>0</v>
      </c>
    </row>
    <row r="37" spans="1:16" x14ac:dyDescent="0.25">
      <c r="A37" s="377"/>
      <c r="B37" s="367" t="str">
        <f>B5</f>
        <v>jan-out</v>
      </c>
      <c r="C37" s="369"/>
      <c r="D37" s="367" t="str">
        <f>B5</f>
        <v>jan-out</v>
      </c>
      <c r="E37" s="369"/>
      <c r="F37" s="131" t="str">
        <f>F5</f>
        <v>2025/2024</v>
      </c>
      <c r="H37" s="370" t="str">
        <f>B5</f>
        <v>jan-out</v>
      </c>
      <c r="I37" s="369"/>
      <c r="J37" s="367" t="str">
        <f>B5</f>
        <v>jan-out</v>
      </c>
      <c r="K37" s="368"/>
      <c r="L37" s="131" t="str">
        <f>L5</f>
        <v>2025/2024</v>
      </c>
      <c r="N37" s="370" t="str">
        <f>B5</f>
        <v>jan-out</v>
      </c>
      <c r="O37" s="368"/>
      <c r="P37" s="131" t="str">
        <f>P5</f>
        <v>2025/2024</v>
      </c>
    </row>
    <row r="38" spans="1:16" ht="19.5" customHeight="1" thickBot="1" x14ac:dyDescent="0.3">
      <c r="A38" s="378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171</v>
      </c>
      <c r="B39" s="39">
        <v>62484.11</v>
      </c>
      <c r="C39" s="147">
        <v>68547.740000000005</v>
      </c>
      <c r="D39" s="247">
        <f t="shared" ref="D39:D61" si="19">B39/$B$62</f>
        <v>0.26315771518993158</v>
      </c>
      <c r="E39" s="246">
        <f t="shared" ref="E39:E61" si="20">C39/$C$62</f>
        <v>0.28177145752170651</v>
      </c>
      <c r="F39" s="52">
        <f>(C39-B39)/B39</f>
        <v>9.7042752149306508E-2</v>
      </c>
      <c r="H39" s="39">
        <v>15750.798999999999</v>
      </c>
      <c r="I39" s="147">
        <v>16531.612999999998</v>
      </c>
      <c r="J39" s="247">
        <f t="shared" ref="J39:J61" si="21">H39/$H$62</f>
        <v>0.28293369793224216</v>
      </c>
      <c r="K39" s="246">
        <f t="shared" ref="K39:K61" si="22">I39/$I$62</f>
        <v>0.29094179934890652</v>
      </c>
      <c r="L39" s="52">
        <f>(I39-H39)/H39</f>
        <v>4.9572977218488946E-2</v>
      </c>
      <c r="N39" s="27">
        <f t="shared" ref="N39:N62" si="23">(H39/B39)*10</f>
        <v>2.5207687202394338</v>
      </c>
      <c r="O39" s="151">
        <f t="shared" ref="O39:O62" si="24">(I39/C39)*10</f>
        <v>2.4116933687383417</v>
      </c>
      <c r="P39" s="61">
        <f t="shared" si="8"/>
        <v>-4.3270670024313687E-2</v>
      </c>
    </row>
    <row r="40" spans="1:16" ht="20.100000000000001" customHeight="1" x14ac:dyDescent="0.25">
      <c r="A40" s="38" t="s">
        <v>175</v>
      </c>
      <c r="B40" s="19">
        <v>47880.9</v>
      </c>
      <c r="C40" s="140">
        <v>43537.469999999994</v>
      </c>
      <c r="D40" s="247">
        <f t="shared" si="19"/>
        <v>0.20165492067083288</v>
      </c>
      <c r="E40" s="215">
        <f t="shared" si="20"/>
        <v>0.17896456365603838</v>
      </c>
      <c r="F40" s="52">
        <f t="shared" ref="F40:F62" si="25">(C40-B40)/B40</f>
        <v>-9.0713207145229249E-2</v>
      </c>
      <c r="H40" s="19">
        <v>10678.437999999998</v>
      </c>
      <c r="I40" s="140">
        <v>9670.1150000000016</v>
      </c>
      <c r="J40" s="247">
        <f t="shared" si="21"/>
        <v>0.19181820245945466</v>
      </c>
      <c r="K40" s="215">
        <f t="shared" si="22"/>
        <v>0.17018548994649535</v>
      </c>
      <c r="L40" s="52">
        <f t="shared" ref="L40:L62" si="26">(I40-H40)/H40</f>
        <v>-9.4426076173312695E-2</v>
      </c>
      <c r="N40" s="27">
        <f t="shared" si="23"/>
        <v>2.230208287647057</v>
      </c>
      <c r="O40" s="152">
        <f t="shared" si="24"/>
        <v>2.2211017314510935</v>
      </c>
      <c r="P40" s="52">
        <f t="shared" si="8"/>
        <v>-4.0832760986514328E-3</v>
      </c>
    </row>
    <row r="41" spans="1:16" ht="20.100000000000001" customHeight="1" x14ac:dyDescent="0.25">
      <c r="A41" s="38" t="s">
        <v>169</v>
      </c>
      <c r="B41" s="19">
        <v>20430.47</v>
      </c>
      <c r="C41" s="140">
        <v>25323.949999999997</v>
      </c>
      <c r="D41" s="247">
        <f t="shared" si="19"/>
        <v>8.6044848929694953E-2</v>
      </c>
      <c r="E41" s="215">
        <f t="shared" si="20"/>
        <v>0.10409630283517469</v>
      </c>
      <c r="F41" s="52">
        <f t="shared" si="25"/>
        <v>0.23951871885473</v>
      </c>
      <c r="H41" s="19">
        <v>5325.4359999999997</v>
      </c>
      <c r="I41" s="140">
        <v>6523.612000000001</v>
      </c>
      <c r="J41" s="247">
        <f t="shared" si="21"/>
        <v>9.5661515367029187E-2</v>
      </c>
      <c r="K41" s="215">
        <f t="shared" si="22"/>
        <v>0.11480981399299145</v>
      </c>
      <c r="L41" s="52">
        <f t="shared" si="26"/>
        <v>0.22499115565373454</v>
      </c>
      <c r="N41" s="27">
        <f t="shared" si="23"/>
        <v>2.606614532117959</v>
      </c>
      <c r="O41" s="152">
        <f t="shared" si="24"/>
        <v>2.5760641606068568</v>
      </c>
      <c r="P41" s="52">
        <f t="shared" si="8"/>
        <v>-1.1720325784525958E-2</v>
      </c>
    </row>
    <row r="42" spans="1:16" ht="20.100000000000001" customHeight="1" x14ac:dyDescent="0.25">
      <c r="A42" s="38" t="s">
        <v>180</v>
      </c>
      <c r="B42" s="19">
        <v>30301.38</v>
      </c>
      <c r="C42" s="140">
        <v>27969.060000000009</v>
      </c>
      <c r="D42" s="247">
        <f t="shared" si="19"/>
        <v>0.12761711622205851</v>
      </c>
      <c r="E42" s="215">
        <f t="shared" si="20"/>
        <v>0.11496925794653569</v>
      </c>
      <c r="F42" s="52">
        <f t="shared" si="25"/>
        <v>-7.697075182714426E-2</v>
      </c>
      <c r="H42" s="19">
        <v>6102.74</v>
      </c>
      <c r="I42" s="140">
        <v>5490.6530000000002</v>
      </c>
      <c r="J42" s="247">
        <f t="shared" si="21"/>
        <v>0.1096243305319947</v>
      </c>
      <c r="K42" s="215">
        <f t="shared" si="22"/>
        <v>9.6630647198217859E-2</v>
      </c>
      <c r="L42" s="52">
        <f t="shared" si="26"/>
        <v>-0.10029707967240938</v>
      </c>
      <c r="N42" s="27">
        <f t="shared" si="23"/>
        <v>2.0140138831960788</v>
      </c>
      <c r="O42" s="152">
        <f t="shared" si="24"/>
        <v>1.963116744002122</v>
      </c>
      <c r="P42" s="52">
        <f t="shared" si="8"/>
        <v>-2.5271493716412269E-2</v>
      </c>
    </row>
    <row r="43" spans="1:16" ht="20.100000000000001" customHeight="1" x14ac:dyDescent="0.25">
      <c r="A43" s="38" t="s">
        <v>168</v>
      </c>
      <c r="B43" s="19">
        <v>28886.789999999994</v>
      </c>
      <c r="C43" s="140">
        <v>21848.589999999997</v>
      </c>
      <c r="D43" s="247">
        <f t="shared" si="19"/>
        <v>0.12165943718445156</v>
      </c>
      <c r="E43" s="215">
        <f t="shared" si="20"/>
        <v>8.981053276292085E-2</v>
      </c>
      <c r="F43" s="52">
        <f t="shared" si="25"/>
        <v>-0.24364770194265264</v>
      </c>
      <c r="H43" s="19">
        <v>6508.6070000000018</v>
      </c>
      <c r="I43" s="140">
        <v>5347.3629999999994</v>
      </c>
      <c r="J43" s="247">
        <f t="shared" si="21"/>
        <v>0.11691497344977086</v>
      </c>
      <c r="K43" s="215">
        <f t="shared" si="22"/>
        <v>9.4108869654265848E-2</v>
      </c>
      <c r="L43" s="52">
        <f t="shared" si="26"/>
        <v>-0.17841667195453684</v>
      </c>
      <c r="N43" s="27">
        <f t="shared" si="23"/>
        <v>2.2531430456620494</v>
      </c>
      <c r="O43" s="152">
        <f t="shared" si="24"/>
        <v>2.4474636578378743</v>
      </c>
      <c r="P43" s="52">
        <f t="shared" ref="P43:P50" si="27">(O43-N43)/N43</f>
        <v>8.6244241150133918E-2</v>
      </c>
    </row>
    <row r="44" spans="1:16" ht="20.100000000000001" customHeight="1" x14ac:dyDescent="0.25">
      <c r="A44" s="38" t="s">
        <v>162</v>
      </c>
      <c r="B44" s="19">
        <v>15183.369999999997</v>
      </c>
      <c r="C44" s="140">
        <v>19452.520000000004</v>
      </c>
      <c r="D44" s="247">
        <f t="shared" si="19"/>
        <v>6.3946193009444333E-2</v>
      </c>
      <c r="E44" s="215">
        <f t="shared" si="20"/>
        <v>7.9961278269278416E-2</v>
      </c>
      <c r="F44" s="52">
        <f t="shared" ref="F44:F55" si="28">(C44-B44)/B44</f>
        <v>0.28117275677270642</v>
      </c>
      <c r="H44" s="19">
        <v>3162.2880000000005</v>
      </c>
      <c r="I44" s="140">
        <v>3605.3839999999996</v>
      </c>
      <c r="J44" s="247">
        <f t="shared" si="21"/>
        <v>5.6804600056591062E-2</v>
      </c>
      <c r="K44" s="215">
        <f t="shared" si="22"/>
        <v>6.3451576582621308E-2</v>
      </c>
      <c r="L44" s="52">
        <f t="shared" ref="L44:L55" si="29">(I44-H44)/H44</f>
        <v>0.14011880005869137</v>
      </c>
      <c r="N44" s="27">
        <f t="shared" si="23"/>
        <v>2.0827313040517361</v>
      </c>
      <c r="O44" s="152">
        <f t="shared" si="24"/>
        <v>1.8534277307001861</v>
      </c>
      <c r="P44" s="52">
        <f t="shared" si="27"/>
        <v>-0.1100975305386076</v>
      </c>
    </row>
    <row r="45" spans="1:16" ht="20.100000000000001" customHeight="1" x14ac:dyDescent="0.25">
      <c r="A45" s="38" t="s">
        <v>170</v>
      </c>
      <c r="B45" s="19">
        <v>7550.6800000000012</v>
      </c>
      <c r="C45" s="140">
        <v>11504.999999999998</v>
      </c>
      <c r="D45" s="247">
        <f t="shared" si="19"/>
        <v>3.1800400084602512E-2</v>
      </c>
      <c r="E45" s="215">
        <f t="shared" si="20"/>
        <v>4.7292304878136501E-2</v>
      </c>
      <c r="F45" s="52">
        <f t="shared" si="28"/>
        <v>0.52370382535082882</v>
      </c>
      <c r="H45" s="19">
        <v>2013.3549999999996</v>
      </c>
      <c r="I45" s="140">
        <v>3013.8820000000001</v>
      </c>
      <c r="J45" s="247">
        <f t="shared" si="21"/>
        <v>3.6166163722892365E-2</v>
      </c>
      <c r="K45" s="215">
        <f t="shared" si="22"/>
        <v>5.3041663393964107E-2</v>
      </c>
      <c r="L45" s="52">
        <f t="shared" si="29"/>
        <v>0.49694514876909474</v>
      </c>
      <c r="N45" s="27">
        <f t="shared" si="23"/>
        <v>2.6664552066833709</v>
      </c>
      <c r="O45" s="152">
        <f t="shared" si="24"/>
        <v>2.6196279878313784</v>
      </c>
      <c r="P45" s="52">
        <f t="shared" si="27"/>
        <v>-1.7561599660336238E-2</v>
      </c>
    </row>
    <row r="46" spans="1:16" ht="20.100000000000001" customHeight="1" x14ac:dyDescent="0.25">
      <c r="A46" s="38" t="s">
        <v>173</v>
      </c>
      <c r="B46" s="19">
        <v>5210.8300000000008</v>
      </c>
      <c r="C46" s="140">
        <v>5771.3499999999995</v>
      </c>
      <c r="D46" s="247">
        <f t="shared" si="19"/>
        <v>2.1945901398662017E-2</v>
      </c>
      <c r="E46" s="215">
        <f t="shared" si="20"/>
        <v>2.3723637006382713E-2</v>
      </c>
      <c r="F46" s="52">
        <f t="shared" si="28"/>
        <v>0.10756827607118223</v>
      </c>
      <c r="H46" s="19">
        <v>1154.7820000000002</v>
      </c>
      <c r="I46" s="140">
        <v>1657.4149999999997</v>
      </c>
      <c r="J46" s="247">
        <f t="shared" si="21"/>
        <v>2.0743502698852962E-2</v>
      </c>
      <c r="K46" s="215">
        <f t="shared" si="22"/>
        <v>2.9169041300922533E-2</v>
      </c>
      <c r="L46" s="52">
        <f t="shared" si="29"/>
        <v>0.43526223997256586</v>
      </c>
      <c r="N46" s="27">
        <f t="shared" si="23"/>
        <v>2.2161191211380911</v>
      </c>
      <c r="O46" s="152">
        <f t="shared" si="24"/>
        <v>2.8717977596229649</v>
      </c>
      <c r="P46" s="52">
        <f t="shared" si="27"/>
        <v>0.29586795774233887</v>
      </c>
    </row>
    <row r="47" spans="1:16" ht="20.100000000000001" customHeight="1" x14ac:dyDescent="0.25">
      <c r="A47" s="38" t="s">
        <v>179</v>
      </c>
      <c r="B47" s="19">
        <v>6156.52</v>
      </c>
      <c r="C47" s="140">
        <v>4048.5799999999995</v>
      </c>
      <c r="D47" s="247">
        <f t="shared" si="19"/>
        <v>2.5928763916476007E-2</v>
      </c>
      <c r="E47" s="215">
        <f t="shared" si="20"/>
        <v>1.6642040824296035E-2</v>
      </c>
      <c r="F47" s="52">
        <f t="shared" si="28"/>
        <v>-0.34239148090154842</v>
      </c>
      <c r="H47" s="19">
        <v>1655.4220000000005</v>
      </c>
      <c r="I47" s="140">
        <v>1118.1480000000001</v>
      </c>
      <c r="J47" s="247">
        <f t="shared" si="21"/>
        <v>2.973656562428283E-2</v>
      </c>
      <c r="K47" s="215">
        <f t="shared" si="22"/>
        <v>1.9678418013921641E-2</v>
      </c>
      <c r="L47" s="52">
        <f t="shared" si="29"/>
        <v>-0.3245541016127611</v>
      </c>
      <c r="N47" s="27">
        <f t="shared" si="23"/>
        <v>2.6888924262407987</v>
      </c>
      <c r="O47" s="152">
        <f t="shared" si="24"/>
        <v>2.7618276037524274</v>
      </c>
      <c r="P47" s="52">
        <f t="shared" si="27"/>
        <v>2.7124617109950955E-2</v>
      </c>
    </row>
    <row r="48" spans="1:16" ht="20.100000000000001" customHeight="1" x14ac:dyDescent="0.25">
      <c r="A48" s="38" t="s">
        <v>176</v>
      </c>
      <c r="B48" s="19">
        <v>3545.170000000001</v>
      </c>
      <c r="C48" s="140">
        <v>4063.69</v>
      </c>
      <c r="D48" s="247">
        <f t="shared" si="19"/>
        <v>1.4930817405575432E-2</v>
      </c>
      <c r="E48" s="215">
        <f t="shared" si="20"/>
        <v>1.6704151795761367E-2</v>
      </c>
      <c r="F48" s="52">
        <f t="shared" si="28"/>
        <v>0.14626096914957504</v>
      </c>
      <c r="H48" s="19">
        <v>967.60499999999979</v>
      </c>
      <c r="I48" s="140">
        <v>1033.0989999999999</v>
      </c>
      <c r="J48" s="247">
        <f t="shared" si="21"/>
        <v>1.7381217345718597E-2</v>
      </c>
      <c r="K48" s="215">
        <f t="shared" si="22"/>
        <v>1.818163067122101E-2</v>
      </c>
      <c r="L48" s="52">
        <f t="shared" si="29"/>
        <v>6.7686711002940408E-2</v>
      </c>
      <c r="N48" s="27">
        <f t="shared" si="23"/>
        <v>2.7293613564370665</v>
      </c>
      <c r="O48" s="152">
        <f t="shared" si="24"/>
        <v>2.5422682340434433</v>
      </c>
      <c r="P48" s="52">
        <f t="shared" si="27"/>
        <v>-6.8548315140599878E-2</v>
      </c>
    </row>
    <row r="49" spans="1:16" ht="20.100000000000001" customHeight="1" x14ac:dyDescent="0.25">
      <c r="A49" s="38" t="s">
        <v>184</v>
      </c>
      <c r="B49" s="19">
        <v>3631.6900000000005</v>
      </c>
      <c r="C49" s="140">
        <v>3458.8700000000003</v>
      </c>
      <c r="D49" s="247">
        <f t="shared" si="19"/>
        <v>1.5295204535651107E-2</v>
      </c>
      <c r="E49" s="215">
        <f t="shared" si="20"/>
        <v>1.4217986490555414E-2</v>
      </c>
      <c r="F49" s="52">
        <f t="shared" si="28"/>
        <v>-4.7586660755736351E-2</v>
      </c>
      <c r="H49" s="19">
        <v>936.34600000000012</v>
      </c>
      <c r="I49" s="140">
        <v>996.60600000000011</v>
      </c>
      <c r="J49" s="247">
        <f t="shared" si="21"/>
        <v>1.6819707770003495E-2</v>
      </c>
      <c r="K49" s="215">
        <f t="shared" si="22"/>
        <v>1.7539386076961542E-2</v>
      </c>
      <c r="L49" s="52">
        <f t="shared" si="29"/>
        <v>6.4356551958357253E-2</v>
      </c>
      <c r="N49" s="27">
        <f t="shared" ref="N49" si="30">(H49/B49)*10</f>
        <v>2.5782652153680519</v>
      </c>
      <c r="O49" s="152">
        <f t="shared" ref="O49" si="31">(I49/C49)*10</f>
        <v>2.8813051661380742</v>
      </c>
      <c r="P49" s="52">
        <f t="shared" ref="P49" si="32">(O49-N49)/N49</f>
        <v>0.11753637638351447</v>
      </c>
    </row>
    <row r="50" spans="1:16" ht="20.100000000000001" customHeight="1" x14ac:dyDescent="0.25">
      <c r="A50" s="38" t="s">
        <v>187</v>
      </c>
      <c r="B50" s="19">
        <v>1681.9399999999996</v>
      </c>
      <c r="C50" s="140">
        <v>3369.53</v>
      </c>
      <c r="D50" s="247">
        <f t="shared" si="19"/>
        <v>7.0836487466422009E-3</v>
      </c>
      <c r="E50" s="215">
        <f t="shared" si="20"/>
        <v>1.3850746636768997E-2</v>
      </c>
      <c r="F50" s="52">
        <f t="shared" si="28"/>
        <v>1.0033592161432636</v>
      </c>
      <c r="H50" s="19">
        <v>385.54500000000002</v>
      </c>
      <c r="I50" s="140">
        <v>893.69100000000003</v>
      </c>
      <c r="J50" s="247">
        <f t="shared" si="21"/>
        <v>6.9255961281257114E-3</v>
      </c>
      <c r="K50" s="215">
        <f t="shared" si="22"/>
        <v>1.5728172901332958E-2</v>
      </c>
      <c r="L50" s="52">
        <f t="shared" si="29"/>
        <v>1.3179940084815003</v>
      </c>
      <c r="N50" s="27">
        <f t="shared" si="23"/>
        <v>2.2922636954944893</v>
      </c>
      <c r="O50" s="152">
        <f t="shared" si="24"/>
        <v>2.6522719785845505</v>
      </c>
      <c r="P50" s="52">
        <f t="shared" si="27"/>
        <v>0.15705360766201026</v>
      </c>
    </row>
    <row r="51" spans="1:16" ht="20.100000000000001" customHeight="1" x14ac:dyDescent="0.25">
      <c r="A51" s="38" t="s">
        <v>191</v>
      </c>
      <c r="B51" s="19">
        <v>1755.03</v>
      </c>
      <c r="C51" s="140">
        <v>1669.6500000000003</v>
      </c>
      <c r="D51" s="247">
        <f t="shared" si="19"/>
        <v>7.3914741666286929E-3</v>
      </c>
      <c r="E51" s="215">
        <f t="shared" si="20"/>
        <v>6.8632417939835403E-3</v>
      </c>
      <c r="F51" s="52">
        <f t="shared" si="28"/>
        <v>-4.8648741047161388E-2</v>
      </c>
      <c r="H51" s="19">
        <v>343.161</v>
      </c>
      <c r="I51" s="140">
        <v>324.78200000000004</v>
      </c>
      <c r="J51" s="247">
        <f t="shared" si="21"/>
        <v>6.1642466973342858E-3</v>
      </c>
      <c r="K51" s="215">
        <f t="shared" si="22"/>
        <v>5.7158765739396744E-3</v>
      </c>
      <c r="L51" s="52">
        <f t="shared" si="29"/>
        <v>-5.355795093265249E-2</v>
      </c>
      <c r="N51" s="27">
        <f t="shared" ref="N51" si="33">(H51/B51)*10</f>
        <v>1.9552999094032582</v>
      </c>
      <c r="O51" s="152">
        <f t="shared" ref="O51" si="34">(I51/C51)*10</f>
        <v>1.9452100739675979</v>
      </c>
      <c r="P51" s="52">
        <f t="shared" ref="P51" si="35">(O51-N51)/N51</f>
        <v>-5.160249528543966E-3</v>
      </c>
    </row>
    <row r="52" spans="1:16" ht="20.100000000000001" customHeight="1" x14ac:dyDescent="0.25">
      <c r="A52" s="38" t="s">
        <v>194</v>
      </c>
      <c r="B52" s="19">
        <v>611.52</v>
      </c>
      <c r="C52" s="140">
        <v>815.18</v>
      </c>
      <c r="D52" s="247">
        <f t="shared" si="19"/>
        <v>2.5754740844183737E-3</v>
      </c>
      <c r="E52" s="215">
        <f t="shared" si="20"/>
        <v>3.3508684129125873E-3</v>
      </c>
      <c r="F52" s="52">
        <f t="shared" si="28"/>
        <v>0.33303898482469907</v>
      </c>
      <c r="H52" s="19">
        <v>144.73599999999999</v>
      </c>
      <c r="I52" s="140">
        <v>178.97800000000001</v>
      </c>
      <c r="J52" s="247">
        <f t="shared" si="21"/>
        <v>2.5999120237596204E-3</v>
      </c>
      <c r="K52" s="215">
        <f t="shared" si="22"/>
        <v>3.149854848638702E-3</v>
      </c>
      <c r="L52" s="52">
        <f t="shared" si="29"/>
        <v>0.23658246738890132</v>
      </c>
      <c r="N52" s="27">
        <f t="shared" ref="N52:N53" si="36">(H52/B52)*10</f>
        <v>2.3668236525379385</v>
      </c>
      <c r="O52" s="152">
        <f t="shared" ref="O52:O53" si="37">(I52/C52)*10</f>
        <v>2.195564169876592</v>
      </c>
      <c r="P52" s="52">
        <f t="shared" ref="P52:P53" si="38">(O52-N52)/N52</f>
        <v>-7.2358362008806798E-2</v>
      </c>
    </row>
    <row r="53" spans="1:16" ht="20.100000000000001" customHeight="1" x14ac:dyDescent="0.25">
      <c r="A53" s="38" t="s">
        <v>192</v>
      </c>
      <c r="B53" s="19">
        <v>682.25</v>
      </c>
      <c r="C53" s="140">
        <v>484.64000000000004</v>
      </c>
      <c r="D53" s="247">
        <f t="shared" si="19"/>
        <v>2.8733601420958192E-3</v>
      </c>
      <c r="E53" s="215">
        <f t="shared" si="20"/>
        <v>1.9921549444711062E-3</v>
      </c>
      <c r="F53" s="52">
        <f t="shared" si="28"/>
        <v>-0.28964455844631726</v>
      </c>
      <c r="H53" s="19">
        <v>149.83599999999998</v>
      </c>
      <c r="I53" s="140">
        <v>126.30800000000001</v>
      </c>
      <c r="J53" s="247">
        <f t="shared" si="21"/>
        <v>2.6915240022665158E-3</v>
      </c>
      <c r="K53" s="215">
        <f t="shared" si="22"/>
        <v>2.2229093308778576E-3</v>
      </c>
      <c r="L53" s="52">
        <f t="shared" si="29"/>
        <v>-0.15702501401532329</v>
      </c>
      <c r="N53" s="27">
        <f t="shared" si="36"/>
        <v>2.1962037376328323</v>
      </c>
      <c r="O53" s="152">
        <f t="shared" si="37"/>
        <v>2.6062231759656651</v>
      </c>
      <c r="P53" s="52">
        <f t="shared" si="38"/>
        <v>0.18669462732759498</v>
      </c>
    </row>
    <row r="54" spans="1:16" ht="20.100000000000001" customHeight="1" x14ac:dyDescent="0.25">
      <c r="A54" s="38" t="s">
        <v>193</v>
      </c>
      <c r="B54" s="19">
        <v>735.03</v>
      </c>
      <c r="C54" s="140">
        <v>486.97999999999985</v>
      </c>
      <c r="D54" s="247">
        <f t="shared" si="19"/>
        <v>3.0956480839057386E-3</v>
      </c>
      <c r="E54" s="215">
        <f t="shared" si="20"/>
        <v>2.0017737183446248E-3</v>
      </c>
      <c r="F54" s="52">
        <f t="shared" si="28"/>
        <v>-0.33746921894344467</v>
      </c>
      <c r="H54" s="19">
        <v>184.96699999999998</v>
      </c>
      <c r="I54" s="140">
        <v>122.90700000000001</v>
      </c>
      <c r="J54" s="247">
        <f t="shared" si="21"/>
        <v>3.3225868291147033E-3</v>
      </c>
      <c r="K54" s="215">
        <f t="shared" si="22"/>
        <v>2.1630547323226151E-3</v>
      </c>
      <c r="L54" s="52">
        <f t="shared" si="29"/>
        <v>-0.33551930884968661</v>
      </c>
      <c r="N54" s="27">
        <f t="shared" ref="N54" si="39">(H54/B54)*10</f>
        <v>2.5164551106757549</v>
      </c>
      <c r="O54" s="152">
        <f t="shared" ref="O54" si="40">(I54/C54)*10</f>
        <v>2.5238613495420763</v>
      </c>
      <c r="P54" s="52">
        <f t="shared" ref="P54" si="41">(O54-N54)/N54</f>
        <v>2.9431237755449501E-3</v>
      </c>
    </row>
    <row r="55" spans="1:16" ht="20.100000000000001" customHeight="1" x14ac:dyDescent="0.25">
      <c r="A55" s="38" t="s">
        <v>190</v>
      </c>
      <c r="B55" s="19">
        <v>34.770000000000003</v>
      </c>
      <c r="C55" s="140">
        <v>476.25</v>
      </c>
      <c r="D55" s="247">
        <f t="shared" si="19"/>
        <v>1.4643713029046778E-4</v>
      </c>
      <c r="E55" s="215">
        <f t="shared" si="20"/>
        <v>1.9576671184887017E-3</v>
      </c>
      <c r="F55" s="52">
        <f t="shared" si="28"/>
        <v>12.697152717860224</v>
      </c>
      <c r="H55" s="19">
        <v>7.7290000000000001</v>
      </c>
      <c r="I55" s="140">
        <v>41.974999999999994</v>
      </c>
      <c r="J55" s="247">
        <f t="shared" si="21"/>
        <v>1.388370552705485E-4</v>
      </c>
      <c r="K55" s="215">
        <f t="shared" si="22"/>
        <v>7.387229562941227E-4</v>
      </c>
      <c r="L55" s="52">
        <f t="shared" si="29"/>
        <v>4.4308448699702412</v>
      </c>
      <c r="N55" s="27">
        <f t="shared" ref="N55" si="42">(H55/B55)*10</f>
        <v>2.2228932988208223</v>
      </c>
      <c r="O55" s="152">
        <f t="shared" ref="O55" si="43">(I55/C55)*10</f>
        <v>0.88136482939632543</v>
      </c>
      <c r="P55" s="52">
        <f t="shared" ref="P55" si="44">(O55-N55)/N55</f>
        <v>-0.60350556193414107</v>
      </c>
    </row>
    <row r="56" spans="1:16" ht="20.100000000000001" customHeight="1" x14ac:dyDescent="0.25">
      <c r="A56" s="38" t="s">
        <v>181</v>
      </c>
      <c r="B56" s="19">
        <v>268.75</v>
      </c>
      <c r="C56" s="140">
        <v>134.85999999999999</v>
      </c>
      <c r="D56" s="247">
        <f t="shared" si="19"/>
        <v>1.1318659409135237E-3</v>
      </c>
      <c r="E56" s="215">
        <f t="shared" si="20"/>
        <v>5.5435377973624416E-4</v>
      </c>
      <c r="F56" s="52">
        <f t="shared" ref="F56:F59" si="45">(C56-B56)/B56</f>
        <v>-0.49819534883720934</v>
      </c>
      <c r="H56" s="19">
        <v>59.146000000000008</v>
      </c>
      <c r="I56" s="140">
        <v>36.448</v>
      </c>
      <c r="J56" s="247">
        <f t="shared" si="21"/>
        <v>1.062447466817423E-3</v>
      </c>
      <c r="K56" s="215">
        <f t="shared" si="22"/>
        <v>6.414526339727978E-4</v>
      </c>
      <c r="L56" s="52">
        <f t="shared" ref="L56:L59" si="46">(I56-H56)/H56</f>
        <v>-0.38376221553444029</v>
      </c>
      <c r="N56" s="27">
        <f t="shared" si="23"/>
        <v>2.2007813953488373</v>
      </c>
      <c r="O56" s="152">
        <f t="shared" si="24"/>
        <v>2.702654604775323</v>
      </c>
      <c r="P56" s="52">
        <f t="shared" ref="P56" si="47">(O56-N56)/N56</f>
        <v>0.22804318979029525</v>
      </c>
    </row>
    <row r="57" spans="1:16" ht="20.100000000000001" customHeight="1" x14ac:dyDescent="0.25">
      <c r="A57" s="38" t="s">
        <v>189</v>
      </c>
      <c r="B57" s="19">
        <v>88.359999999999985</v>
      </c>
      <c r="C57" s="140">
        <v>79.34</v>
      </c>
      <c r="D57" s="247">
        <f t="shared" si="19"/>
        <v>3.7213646340137274E-4</v>
      </c>
      <c r="E57" s="215">
        <f t="shared" si="20"/>
        <v>3.2613398253206004E-4</v>
      </c>
      <c r="F57" s="52">
        <f t="shared" si="45"/>
        <v>-0.10208239022181964</v>
      </c>
      <c r="H57" s="19">
        <v>33.4</v>
      </c>
      <c r="I57" s="140">
        <v>29.117999999999999</v>
      </c>
      <c r="J57" s="247">
        <f t="shared" si="21"/>
        <v>5.999686435549643E-4</v>
      </c>
      <c r="K57" s="215">
        <f t="shared" si="22"/>
        <v>5.1245110283197777E-4</v>
      </c>
      <c r="L57" s="52">
        <f t="shared" si="46"/>
        <v>-0.12820359281437127</v>
      </c>
      <c r="N57" s="27">
        <f t="shared" ref="N57:N59" si="48">(H57/B57)*10</f>
        <v>3.7799909461294705</v>
      </c>
      <c r="O57" s="152">
        <f t="shared" ref="O57:O60" si="49">(I57/C57)*10</f>
        <v>3.6700277287622884</v>
      </c>
      <c r="P57" s="52">
        <f t="shared" ref="P57:P59" si="50">(O57-N57)/N57</f>
        <v>-2.9090867923844931E-2</v>
      </c>
    </row>
    <row r="58" spans="1:16" ht="20.100000000000001" customHeight="1" x14ac:dyDescent="0.25">
      <c r="A58" s="38" t="s">
        <v>196</v>
      </c>
      <c r="B58" s="19">
        <v>26.84</v>
      </c>
      <c r="C58" s="140">
        <v>97.550000000000011</v>
      </c>
      <c r="D58" s="247">
        <f t="shared" si="19"/>
        <v>1.1303918829439617E-4</v>
      </c>
      <c r="E58" s="215">
        <f t="shared" si="20"/>
        <v>4.0098777408624221E-4</v>
      </c>
      <c r="F58" s="52">
        <f t="shared" si="45"/>
        <v>2.6345007451564832</v>
      </c>
      <c r="H58" s="19">
        <v>10.364000000000001</v>
      </c>
      <c r="I58" s="140">
        <v>26.097000000000001</v>
      </c>
      <c r="J58" s="247">
        <f t="shared" si="21"/>
        <v>1.8616991083244465E-4</v>
      </c>
      <c r="K58" s="215">
        <f t="shared" si="22"/>
        <v>4.5928416891977901E-4</v>
      </c>
      <c r="L58" s="52">
        <f t="shared" si="46"/>
        <v>1.5180432265534543</v>
      </c>
      <c r="N58" s="27">
        <f t="shared" ref="N58" si="51">(H58/B58)*10</f>
        <v>3.8614008941877795</v>
      </c>
      <c r="O58" s="152">
        <f t="shared" ref="O58" si="52">(I58/C58)*10</f>
        <v>2.6752434648898</v>
      </c>
      <c r="P58" s="52">
        <f t="shared" ref="P58" si="53">(O58-N58)/N58</f>
        <v>-0.30718318605131001</v>
      </c>
    </row>
    <row r="59" spans="1:16" ht="20.100000000000001" customHeight="1" x14ac:dyDescent="0.25">
      <c r="A59" s="38" t="s">
        <v>188</v>
      </c>
      <c r="B59" s="19">
        <v>123.89999999999999</v>
      </c>
      <c r="C59" s="140">
        <v>65.680000000000007</v>
      </c>
      <c r="D59" s="247">
        <f t="shared" si="19"/>
        <v>5.2181652122487655E-4</v>
      </c>
      <c r="E59" s="215">
        <f t="shared" si="20"/>
        <v>2.6998336239860983E-4</v>
      </c>
      <c r="F59" s="52">
        <f t="shared" si="45"/>
        <v>-0.46989507667473762</v>
      </c>
      <c r="H59" s="19">
        <v>36.228999999999999</v>
      </c>
      <c r="I59" s="140">
        <v>23.926999999999996</v>
      </c>
      <c r="J59" s="247">
        <f t="shared" si="21"/>
        <v>6.507863469267306E-4</v>
      </c>
      <c r="K59" s="215">
        <f t="shared" si="22"/>
        <v>4.2109408398450208E-4</v>
      </c>
      <c r="L59" s="52">
        <f t="shared" si="46"/>
        <v>-0.3395622291534407</v>
      </c>
      <c r="N59" s="27">
        <f t="shared" si="48"/>
        <v>2.9240516545601292</v>
      </c>
      <c r="O59" s="152">
        <f t="shared" si="49"/>
        <v>3.6429658952496946</v>
      </c>
      <c r="P59" s="52">
        <f t="shared" si="50"/>
        <v>0.2458623600470263</v>
      </c>
    </row>
    <row r="60" spans="1:16" ht="20.100000000000001" customHeight="1" x14ac:dyDescent="0.25">
      <c r="A60" s="38" t="s">
        <v>212</v>
      </c>
      <c r="B60" s="19">
        <v>58.94</v>
      </c>
      <c r="C60" s="140">
        <v>40.040000000000006</v>
      </c>
      <c r="D60" s="247">
        <f t="shared" si="19"/>
        <v>2.4823136207420679E-4</v>
      </c>
      <c r="E60" s="215">
        <f t="shared" si="20"/>
        <v>1.6458790850244119E-4</v>
      </c>
      <c r="F60" s="52">
        <f t="shared" ref="F60:F61" si="54">(C60-B60)/B60</f>
        <v>-0.32066508313539177</v>
      </c>
      <c r="H60" s="19">
        <v>22.9</v>
      </c>
      <c r="I60" s="140">
        <v>16.356999999999999</v>
      </c>
      <c r="J60" s="247">
        <f t="shared" si="21"/>
        <v>4.1135574662900251E-4</v>
      </c>
      <c r="K60" s="215">
        <f t="shared" si="22"/>
        <v>2.8786876464807542E-4</v>
      </c>
      <c r="L60" s="52">
        <f t="shared" ref="L60:L61" si="55">(I60-H60)/H60</f>
        <v>-0.28572052401746723</v>
      </c>
      <c r="N60" s="27">
        <f t="shared" ref="N60:N61" si="56">(H60/B60)*10</f>
        <v>3.8853070919579231</v>
      </c>
      <c r="O60" s="152">
        <f t="shared" si="49"/>
        <v>4.0851648351648349</v>
      </c>
      <c r="P60" s="52">
        <f t="shared" ref="P60:P61" si="57">(O60-N60)/N60</f>
        <v>5.1439368491770214E-2</v>
      </c>
    </row>
    <row r="61" spans="1:16" ht="20.100000000000001" customHeight="1" thickBot="1" x14ac:dyDescent="0.3">
      <c r="A61" s="8" t="s">
        <v>17</v>
      </c>
      <c r="B61" s="19">
        <f>B62-SUM(B39:B60)</f>
        <v>110.54000000000815</v>
      </c>
      <c r="C61" s="140">
        <f>C62-SUM(C39:C60)</f>
        <v>27.730000000068685</v>
      </c>
      <c r="D61" s="247">
        <f t="shared" si="19"/>
        <v>4.6554962272963766E-4</v>
      </c>
      <c r="E61" s="215">
        <f t="shared" si="20"/>
        <v>1.1398658098861135E-4</v>
      </c>
      <c r="F61" s="52">
        <f t="shared" si="54"/>
        <v>-0.74914058259393301</v>
      </c>
      <c r="H61" s="19">
        <f>H62-SUM(H39:H60)</f>
        <v>35.745000000002619</v>
      </c>
      <c r="I61" s="140">
        <f>I62-SUM(I39:I60)</f>
        <v>12.552999999999884</v>
      </c>
      <c r="J61" s="247">
        <f t="shared" si="21"/>
        <v>6.4209219053514292E-4</v>
      </c>
      <c r="K61" s="215">
        <f t="shared" si="22"/>
        <v>2.2092172174770786E-4</v>
      </c>
      <c r="L61" s="52">
        <f t="shared" si="55"/>
        <v>-0.64881801650583404</v>
      </c>
      <c r="N61" s="27">
        <f t="shared" si="56"/>
        <v>3.2336710692961814</v>
      </c>
      <c r="O61" s="152">
        <f t="shared" ref="O61" si="58">(I61/C61)*10</f>
        <v>4.5268662098697403</v>
      </c>
      <c r="P61" s="52">
        <f t="shared" si="57"/>
        <v>0.3999154870303574</v>
      </c>
    </row>
    <row r="62" spans="1:16" ht="26.25" customHeight="1" thickBot="1" x14ac:dyDescent="0.3">
      <c r="A62" s="12" t="s">
        <v>18</v>
      </c>
      <c r="B62" s="17">
        <v>237439.77999999997</v>
      </c>
      <c r="C62" s="145">
        <v>243274.25</v>
      </c>
      <c r="D62" s="253">
        <f>SUM(D39:D61)</f>
        <v>1.0000000000000004</v>
      </c>
      <c r="E62" s="254">
        <f>SUM(E39:E61)</f>
        <v>1.0000000000000002</v>
      </c>
      <c r="F62" s="57">
        <f t="shared" si="25"/>
        <v>2.4572420004769339E-2</v>
      </c>
      <c r="G62" s="1"/>
      <c r="H62" s="17">
        <v>55669.576000000001</v>
      </c>
      <c r="I62" s="145">
        <v>56821.031000000003</v>
      </c>
      <c r="J62" s="253">
        <f>SUM(J39:J61)</f>
        <v>0.99999999999999978</v>
      </c>
      <c r="K62" s="254">
        <f>SUM(K39:K61)</f>
        <v>1</v>
      </c>
      <c r="L62" s="57">
        <f t="shared" si="26"/>
        <v>2.0683739355227021E-2</v>
      </c>
      <c r="M62" s="1"/>
      <c r="N62" s="29">
        <f t="shared" si="23"/>
        <v>2.344576633283606</v>
      </c>
      <c r="O62" s="146">
        <f t="shared" si="24"/>
        <v>2.3356779848257676</v>
      </c>
      <c r="P62" s="57">
        <f t="shared" si="8"/>
        <v>-3.7954180432890052E-3</v>
      </c>
    </row>
    <row r="64" spans="1:16" ht="15.75" thickBot="1" x14ac:dyDescent="0.3"/>
    <row r="65" spans="1:16" x14ac:dyDescent="0.25">
      <c r="A65" s="376" t="s">
        <v>15</v>
      </c>
      <c r="B65" s="364" t="s">
        <v>1</v>
      </c>
      <c r="C65" s="362"/>
      <c r="D65" s="364" t="s">
        <v>104</v>
      </c>
      <c r="E65" s="362"/>
      <c r="F65" s="130" t="s">
        <v>0</v>
      </c>
      <c r="H65" s="374" t="s">
        <v>19</v>
      </c>
      <c r="I65" s="375"/>
      <c r="J65" s="364" t="s">
        <v>104</v>
      </c>
      <c r="K65" s="365"/>
      <c r="L65" s="130" t="s">
        <v>0</v>
      </c>
      <c r="N65" s="372" t="s">
        <v>22</v>
      </c>
      <c r="O65" s="362"/>
      <c r="P65" s="130" t="s">
        <v>0</v>
      </c>
    </row>
    <row r="66" spans="1:16" x14ac:dyDescent="0.25">
      <c r="A66" s="377"/>
      <c r="B66" s="367" t="str">
        <f>B5</f>
        <v>jan-out</v>
      </c>
      <c r="C66" s="369"/>
      <c r="D66" s="367" t="str">
        <f>B5</f>
        <v>jan-out</v>
      </c>
      <c r="E66" s="369"/>
      <c r="F66" s="131" t="str">
        <f>F37</f>
        <v>2025/2024</v>
      </c>
      <c r="H66" s="370" t="str">
        <f>B5</f>
        <v>jan-out</v>
      </c>
      <c r="I66" s="369"/>
      <c r="J66" s="367" t="str">
        <f>B5</f>
        <v>jan-out</v>
      </c>
      <c r="K66" s="368"/>
      <c r="L66" s="131" t="str">
        <f>L37</f>
        <v>2025/2024</v>
      </c>
      <c r="N66" s="370" t="str">
        <f>B5</f>
        <v>jan-out</v>
      </c>
      <c r="O66" s="368"/>
      <c r="P66" s="131" t="str">
        <f>P37</f>
        <v>2025/2024</v>
      </c>
    </row>
    <row r="67" spans="1:16" ht="19.5" customHeight="1" thickBot="1" x14ac:dyDescent="0.3">
      <c r="A67" s="378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164</v>
      </c>
      <c r="B68" s="39">
        <v>105868.82999999999</v>
      </c>
      <c r="C68" s="147">
        <v>106747.11</v>
      </c>
      <c r="D68" s="247">
        <f>B68/$B$96</f>
        <v>0.25579256851436305</v>
      </c>
      <c r="E68" s="246">
        <f>C68/$C$96</f>
        <v>0.26137448700960564</v>
      </c>
      <c r="F68" s="61">
        <f t="shared" ref="F68:F76" si="59">(C68-B68)/B68</f>
        <v>8.295926194707294E-3</v>
      </c>
      <c r="H68" s="19">
        <v>26708.215000000007</v>
      </c>
      <c r="I68" s="147">
        <v>26508.825999999997</v>
      </c>
      <c r="J68" s="261">
        <f>H68/$H$96</f>
        <v>0.2396699283129039</v>
      </c>
      <c r="K68" s="246">
        <f>I68/$I$96</f>
        <v>0.24908154746044253</v>
      </c>
      <c r="L68" s="61">
        <f t="shared" ref="L68:L76" si="60">(I68-H68)/H68</f>
        <v>-7.4654558531901168E-3</v>
      </c>
      <c r="N68" s="41">
        <f t="shared" ref="N68:N96" si="61">(H68/B68)*10</f>
        <v>2.5227647268794802</v>
      </c>
      <c r="O68" s="149">
        <f t="shared" ref="O68:O96" si="62">(I68/C68)*10</f>
        <v>2.4833296189470606</v>
      </c>
      <c r="P68" s="61">
        <f t="shared" si="8"/>
        <v>-1.5631702596856343E-2</v>
      </c>
    </row>
    <row r="69" spans="1:16" ht="20.100000000000001" customHeight="1" x14ac:dyDescent="0.25">
      <c r="A69" s="38" t="s">
        <v>165</v>
      </c>
      <c r="B69" s="19">
        <v>68120.759999999995</v>
      </c>
      <c r="C69" s="140">
        <v>67807.590000000011</v>
      </c>
      <c r="D69" s="247">
        <f>B69/$B$96</f>
        <v>0.16458842673098856</v>
      </c>
      <c r="E69" s="215">
        <f t="shared" ref="E69:E95" si="63">C69/$C$96</f>
        <v>0.16602954451514113</v>
      </c>
      <c r="F69" s="52">
        <f t="shared" si="59"/>
        <v>-4.5972769534571214E-3</v>
      </c>
      <c r="H69" s="19">
        <v>17436.325999999997</v>
      </c>
      <c r="I69" s="140">
        <v>16946.850999999995</v>
      </c>
      <c r="J69" s="262">
        <f t="shared" ref="J69:J95" si="64">H69/$H$96</f>
        <v>0.15646732671803115</v>
      </c>
      <c r="K69" s="215">
        <f t="shared" ref="K69:K96" si="65">I69/$I$96</f>
        <v>0.15923556447432063</v>
      </c>
      <c r="L69" s="52">
        <f t="shared" si="60"/>
        <v>-2.8072140885643127E-2</v>
      </c>
      <c r="N69" s="40">
        <f t="shared" si="61"/>
        <v>2.5596200042395294</v>
      </c>
      <c r="O69" s="143">
        <f t="shared" si="62"/>
        <v>2.4992557617812388</v>
      </c>
      <c r="P69" s="52">
        <f t="shared" si="8"/>
        <v>-2.358328281475712E-2</v>
      </c>
    </row>
    <row r="70" spans="1:16" ht="20.100000000000001" customHeight="1" x14ac:dyDescent="0.25">
      <c r="A70" s="38" t="s">
        <v>163</v>
      </c>
      <c r="B70" s="19">
        <v>63350.610000000015</v>
      </c>
      <c r="C70" s="140">
        <v>55109.909999999989</v>
      </c>
      <c r="D70" s="247">
        <f t="shared" ref="D70:D95" si="66">B70/$B$96</f>
        <v>0.15306313717504669</v>
      </c>
      <c r="E70" s="215">
        <f t="shared" si="63"/>
        <v>0.13493877684740629</v>
      </c>
      <c r="F70" s="52">
        <f t="shared" si="59"/>
        <v>-0.13008083110801971</v>
      </c>
      <c r="H70" s="19">
        <v>16538.461999999996</v>
      </c>
      <c r="I70" s="140">
        <v>13541.24</v>
      </c>
      <c r="J70" s="262">
        <f t="shared" si="64"/>
        <v>0.14841021767818191</v>
      </c>
      <c r="K70" s="215">
        <f t="shared" si="65"/>
        <v>0.12723585019318634</v>
      </c>
      <c r="L70" s="52">
        <f t="shared" si="60"/>
        <v>-0.1812273716866778</v>
      </c>
      <c r="N70" s="40">
        <f t="shared" si="61"/>
        <v>2.6106239545286138</v>
      </c>
      <c r="O70" s="143">
        <f t="shared" si="62"/>
        <v>2.457133390346673</v>
      </c>
      <c r="P70" s="52">
        <f t="shared" si="8"/>
        <v>-5.8794589667226047E-2</v>
      </c>
    </row>
    <row r="71" spans="1:16" ht="20.100000000000001" customHeight="1" x14ac:dyDescent="0.25">
      <c r="A71" s="38" t="s">
        <v>167</v>
      </c>
      <c r="B71" s="19">
        <v>33124.859999999993</v>
      </c>
      <c r="C71" s="140">
        <v>35094.359999999993</v>
      </c>
      <c r="D71" s="247">
        <f t="shared" si="66"/>
        <v>8.0033877970302342E-2</v>
      </c>
      <c r="E71" s="215">
        <f t="shared" si="63"/>
        <v>8.5929917371350112E-2</v>
      </c>
      <c r="F71" s="52">
        <f t="shared" si="59"/>
        <v>5.9456855062934619E-2</v>
      </c>
      <c r="H71" s="19">
        <v>10391.772999999999</v>
      </c>
      <c r="I71" s="140">
        <v>10569.503999999999</v>
      </c>
      <c r="J71" s="262">
        <f t="shared" si="64"/>
        <v>9.3252038369242174E-2</v>
      </c>
      <c r="K71" s="215">
        <f t="shared" si="65"/>
        <v>9.9312901001701745E-2</v>
      </c>
      <c r="L71" s="52">
        <f t="shared" si="60"/>
        <v>1.7103048729028222E-2</v>
      </c>
      <c r="N71" s="40">
        <f t="shared" si="61"/>
        <v>3.1371522777756651</v>
      </c>
      <c r="O71" s="143">
        <f t="shared" si="62"/>
        <v>3.0117386383453071</v>
      </c>
      <c r="P71" s="52">
        <f t="shared" si="8"/>
        <v>-3.9976905271324609E-2</v>
      </c>
    </row>
    <row r="72" spans="1:16" ht="20.100000000000001" customHeight="1" x14ac:dyDescent="0.25">
      <c r="A72" s="38" t="s">
        <v>166</v>
      </c>
      <c r="B72" s="19">
        <v>15429.290000000003</v>
      </c>
      <c r="C72" s="140">
        <v>24711.96</v>
      </c>
      <c r="D72" s="247">
        <f t="shared" si="66"/>
        <v>3.7279128516419589E-2</v>
      </c>
      <c r="E72" s="215">
        <f t="shared" si="63"/>
        <v>6.0508203622579512E-2</v>
      </c>
      <c r="F72" s="52">
        <f t="shared" si="59"/>
        <v>0.60162651683907653</v>
      </c>
      <c r="H72" s="19">
        <v>4382.898000000001</v>
      </c>
      <c r="I72" s="140">
        <v>6074.693000000002</v>
      </c>
      <c r="J72" s="262">
        <f t="shared" si="64"/>
        <v>3.9330552396061279E-2</v>
      </c>
      <c r="K72" s="215">
        <f t="shared" si="65"/>
        <v>5.7078873760275865E-2</v>
      </c>
      <c r="L72" s="52">
        <f t="shared" si="60"/>
        <v>0.385999172237182</v>
      </c>
      <c r="N72" s="40">
        <f t="shared" si="61"/>
        <v>2.8406349222809348</v>
      </c>
      <c r="O72" s="143">
        <f t="shared" si="62"/>
        <v>2.4581995924240738</v>
      </c>
      <c r="P72" s="52">
        <f t="shared" ref="P72:P76" si="67">(O72-N72)/N72</f>
        <v>-0.13463022891719512</v>
      </c>
    </row>
    <row r="73" spans="1:16" ht="20.100000000000001" customHeight="1" x14ac:dyDescent="0.25">
      <c r="A73" s="38" t="s">
        <v>174</v>
      </c>
      <c r="B73" s="19">
        <v>15609.93</v>
      </c>
      <c r="C73" s="140">
        <v>15673.269999999993</v>
      </c>
      <c r="D73" s="247">
        <f t="shared" si="66"/>
        <v>3.7715577748704807E-2</v>
      </c>
      <c r="E73" s="215">
        <f t="shared" si="63"/>
        <v>3.8376616528663303E-2</v>
      </c>
      <c r="F73" s="52">
        <f t="shared" si="59"/>
        <v>4.0576735449802063E-3</v>
      </c>
      <c r="H73" s="19">
        <v>5382.179000000001</v>
      </c>
      <c r="I73" s="140">
        <v>5304.5720000000001</v>
      </c>
      <c r="J73" s="262">
        <f t="shared" si="64"/>
        <v>4.8297741166798934E-2</v>
      </c>
      <c r="K73" s="215">
        <f t="shared" si="65"/>
        <v>4.9842682673888868E-2</v>
      </c>
      <c r="L73" s="52">
        <f t="shared" si="60"/>
        <v>-1.4419252871374376E-2</v>
      </c>
      <c r="N73" s="40">
        <f t="shared" ref="N73" si="68">(H73/B73)*10</f>
        <v>3.4479200098911407</v>
      </c>
      <c r="O73" s="143">
        <f t="shared" ref="O73" si="69">(I73/C73)*10</f>
        <v>3.3844705029646032</v>
      </c>
      <c r="P73" s="52">
        <f t="shared" ref="P73" si="70">(O73-N73)/N73</f>
        <v>-1.8402256068736571E-2</v>
      </c>
    </row>
    <row r="74" spans="1:16" ht="20.100000000000001" customHeight="1" x14ac:dyDescent="0.25">
      <c r="A74" s="38" t="s">
        <v>178</v>
      </c>
      <c r="B74" s="19">
        <v>19532.03</v>
      </c>
      <c r="C74" s="140">
        <v>18420.009999999991</v>
      </c>
      <c r="D74" s="247">
        <f t="shared" si="66"/>
        <v>4.7191870562842665E-2</v>
      </c>
      <c r="E74" s="215">
        <f t="shared" si="63"/>
        <v>4.5102117185765532E-2</v>
      </c>
      <c r="F74" s="52">
        <f t="shared" si="59"/>
        <v>-5.6933150317709312E-2</v>
      </c>
      <c r="H74" s="19">
        <v>4473.0369999999994</v>
      </c>
      <c r="I74" s="140">
        <v>4458.2739999999994</v>
      </c>
      <c r="J74" s="262">
        <f t="shared" si="64"/>
        <v>4.0139427405798789E-2</v>
      </c>
      <c r="K74" s="215">
        <f t="shared" si="65"/>
        <v>4.1890719223954202E-2</v>
      </c>
      <c r="L74" s="52">
        <f t="shared" si="60"/>
        <v>-3.3004421827943571E-3</v>
      </c>
      <c r="N74" s="40">
        <f t="shared" si="61"/>
        <v>2.2901034864271659</v>
      </c>
      <c r="O74" s="143">
        <f t="shared" si="62"/>
        <v>2.4203428771211315</v>
      </c>
      <c r="P74" s="52">
        <f t="shared" si="67"/>
        <v>5.687052636086528E-2</v>
      </c>
    </row>
    <row r="75" spans="1:16" ht="20.100000000000001" customHeight="1" x14ac:dyDescent="0.25">
      <c r="A75" s="38" t="s">
        <v>172</v>
      </c>
      <c r="B75" s="19">
        <v>21716.14</v>
      </c>
      <c r="C75" s="140">
        <v>14314.82</v>
      </c>
      <c r="D75" s="247">
        <f t="shared" si="66"/>
        <v>5.2468958321514464E-2</v>
      </c>
      <c r="E75" s="215">
        <f t="shared" si="63"/>
        <v>3.5050398405491658E-2</v>
      </c>
      <c r="F75" s="52">
        <f t="shared" si="59"/>
        <v>-0.34082115882472669</v>
      </c>
      <c r="H75" s="19">
        <v>5931.2850000000008</v>
      </c>
      <c r="I75" s="140">
        <v>3657.4059999999999</v>
      </c>
      <c r="J75" s="262">
        <f t="shared" si="64"/>
        <v>5.3225221182074581E-2</v>
      </c>
      <c r="K75" s="215">
        <f t="shared" si="65"/>
        <v>3.4365623968828619E-2</v>
      </c>
      <c r="L75" s="52">
        <f t="shared" si="60"/>
        <v>-0.38337038264052403</v>
      </c>
      <c r="N75" s="40">
        <f t="shared" si="61"/>
        <v>2.7312795920453641</v>
      </c>
      <c r="O75" s="143">
        <f t="shared" si="62"/>
        <v>2.5549786864242789</v>
      </c>
      <c r="P75" s="52">
        <f t="shared" si="67"/>
        <v>-6.454883130037202E-2</v>
      </c>
    </row>
    <row r="76" spans="1:16" ht="20.100000000000001" customHeight="1" x14ac:dyDescent="0.25">
      <c r="A76" s="38" t="s">
        <v>205</v>
      </c>
      <c r="B76" s="19">
        <v>12021.889999999998</v>
      </c>
      <c r="C76" s="140">
        <v>10034.759999999998</v>
      </c>
      <c r="D76" s="247">
        <f t="shared" si="66"/>
        <v>2.9046416414511576E-2</v>
      </c>
      <c r="E76" s="215">
        <f t="shared" si="63"/>
        <v>2.4570503569272366E-2</v>
      </c>
      <c r="F76" s="52">
        <f t="shared" si="59"/>
        <v>-0.16529264533280538</v>
      </c>
      <c r="H76" s="19">
        <v>2627.4830000000002</v>
      </c>
      <c r="I76" s="140">
        <v>2153.1160000000004</v>
      </c>
      <c r="J76" s="262">
        <f t="shared" si="64"/>
        <v>2.3578088698678425E-2</v>
      </c>
      <c r="K76" s="215">
        <f t="shared" si="65"/>
        <v>2.0231053051607731E-2</v>
      </c>
      <c r="L76" s="52">
        <f t="shared" si="60"/>
        <v>-0.18054046401061385</v>
      </c>
      <c r="N76" s="40">
        <f t="shared" si="61"/>
        <v>2.1855823002872263</v>
      </c>
      <c r="O76" s="143">
        <f t="shared" si="62"/>
        <v>2.1456576938561565</v>
      </c>
      <c r="P76" s="52">
        <f t="shared" si="67"/>
        <v>-1.8267262882675724E-2</v>
      </c>
    </row>
    <row r="77" spans="1:16" ht="20.100000000000001" customHeight="1" x14ac:dyDescent="0.25">
      <c r="A77" s="38" t="s">
        <v>203</v>
      </c>
      <c r="B77" s="19">
        <v>4758.7299999999996</v>
      </c>
      <c r="C77" s="140">
        <v>5663.7400000000007</v>
      </c>
      <c r="D77" s="247">
        <f t="shared" si="66"/>
        <v>1.1497697382377371E-2</v>
      </c>
      <c r="E77" s="215">
        <f t="shared" si="63"/>
        <v>1.3867889604278599E-2</v>
      </c>
      <c r="F77" s="52">
        <f t="shared" ref="F77:F80" si="71">(C77-B77)/B77</f>
        <v>0.19017889226747497</v>
      </c>
      <c r="H77" s="19">
        <v>1342.0120000000004</v>
      </c>
      <c r="I77" s="140">
        <v>1612.1060000000002</v>
      </c>
      <c r="J77" s="262">
        <f t="shared" si="64"/>
        <v>1.2042733662098227E-2</v>
      </c>
      <c r="K77" s="215">
        <f t="shared" si="65"/>
        <v>1.5147628836911309E-2</v>
      </c>
      <c r="L77" s="52">
        <f t="shared" ref="L77:L80" si="72">(I77-H77)/H77</f>
        <v>0.20126049543521202</v>
      </c>
      <c r="N77" s="40">
        <f t="shared" si="61"/>
        <v>2.8201053642463441</v>
      </c>
      <c r="O77" s="143">
        <f t="shared" si="62"/>
        <v>2.8463630039514527</v>
      </c>
      <c r="P77" s="52">
        <f t="shared" ref="P77:P80" si="73">(O77-N77)/N77</f>
        <v>9.3108718695430123E-3</v>
      </c>
    </row>
    <row r="78" spans="1:16" ht="20.100000000000001" customHeight="1" x14ac:dyDescent="0.25">
      <c r="A78" s="38" t="s">
        <v>182</v>
      </c>
      <c r="B78" s="19">
        <v>4329.5499999999993</v>
      </c>
      <c r="C78" s="140">
        <v>4170.4400000000005</v>
      </c>
      <c r="D78" s="247">
        <f t="shared" si="66"/>
        <v>1.0460743875334794E-2</v>
      </c>
      <c r="E78" s="215">
        <f t="shared" si="63"/>
        <v>1.0211485965328147E-2</v>
      </c>
      <c r="F78" s="52">
        <f t="shared" si="71"/>
        <v>-3.6749777690521832E-2</v>
      </c>
      <c r="H78" s="19">
        <v>1536.316</v>
      </c>
      <c r="I78" s="140">
        <v>1593.0470000000005</v>
      </c>
      <c r="J78" s="262">
        <f t="shared" si="64"/>
        <v>1.3786347967693355E-2</v>
      </c>
      <c r="K78" s="215">
        <f t="shared" si="65"/>
        <v>1.4968547152454648E-2</v>
      </c>
      <c r="L78" s="52">
        <f t="shared" si="72"/>
        <v>3.6926647903166049E-2</v>
      </c>
      <c r="N78" s="40">
        <f t="shared" si="61"/>
        <v>3.5484426788003383</v>
      </c>
      <c r="O78" s="143">
        <f t="shared" si="62"/>
        <v>3.8198535406336029</v>
      </c>
      <c r="P78" s="52">
        <f t="shared" si="73"/>
        <v>7.6487317508260724E-2</v>
      </c>
    </row>
    <row r="79" spans="1:16" ht="20.100000000000001" customHeight="1" x14ac:dyDescent="0.25">
      <c r="A79" s="38" t="s">
        <v>185</v>
      </c>
      <c r="B79" s="19">
        <v>6246.8499999999995</v>
      </c>
      <c r="C79" s="140">
        <v>6274.98</v>
      </c>
      <c r="D79" s="247">
        <f t="shared" si="66"/>
        <v>1.5093184713800547E-2</v>
      </c>
      <c r="E79" s="215">
        <f t="shared" si="63"/>
        <v>1.5364534726003683E-2</v>
      </c>
      <c r="F79" s="52">
        <f t="shared" si="71"/>
        <v>4.5030695470517322E-3</v>
      </c>
      <c r="H79" s="19">
        <v>1397.9919999999997</v>
      </c>
      <c r="I79" s="140">
        <v>1476.4769999999999</v>
      </c>
      <c r="J79" s="262">
        <f t="shared" si="64"/>
        <v>1.2545078075117075E-2</v>
      </c>
      <c r="K79" s="215">
        <f t="shared" si="65"/>
        <v>1.3873235123643416E-2</v>
      </c>
      <c r="L79" s="52">
        <f t="shared" si="72"/>
        <v>5.6141236859724622E-2</v>
      </c>
      <c r="N79" s="40">
        <f t="shared" si="61"/>
        <v>2.2379151092150442</v>
      </c>
      <c r="O79" s="143">
        <f t="shared" si="62"/>
        <v>2.3529588938928887</v>
      </c>
      <c r="P79" s="52">
        <f t="shared" si="73"/>
        <v>5.1406679459881949E-2</v>
      </c>
    </row>
    <row r="80" spans="1:16" ht="20.100000000000001" customHeight="1" x14ac:dyDescent="0.25">
      <c r="A80" s="38" t="s">
        <v>199</v>
      </c>
      <c r="B80" s="19">
        <v>6011.81</v>
      </c>
      <c r="C80" s="140">
        <v>5886.89</v>
      </c>
      <c r="D80" s="247">
        <f t="shared" si="66"/>
        <v>1.4525298157355033E-2</v>
      </c>
      <c r="E80" s="215">
        <f t="shared" si="63"/>
        <v>1.4414281134467972E-2</v>
      </c>
      <c r="F80" s="52">
        <f t="shared" si="71"/>
        <v>-2.0779099805216743E-2</v>
      </c>
      <c r="H80" s="19">
        <v>1425.1330000000003</v>
      </c>
      <c r="I80" s="140">
        <v>1411.923</v>
      </c>
      <c r="J80" s="262">
        <f t="shared" si="64"/>
        <v>1.2788631660571613E-2</v>
      </c>
      <c r="K80" s="215">
        <f t="shared" si="65"/>
        <v>1.3266674493053387E-2</v>
      </c>
      <c r="L80" s="52">
        <f t="shared" si="72"/>
        <v>-9.269310302968398E-3</v>
      </c>
      <c r="N80" s="40">
        <f t="shared" si="61"/>
        <v>2.370555623015365</v>
      </c>
      <c r="O80" s="143">
        <f t="shared" si="62"/>
        <v>2.3984191992716015</v>
      </c>
      <c r="P80" s="52">
        <f t="shared" si="73"/>
        <v>1.1754027615177321E-2</v>
      </c>
    </row>
    <row r="81" spans="1:16" ht="20.100000000000001" customHeight="1" x14ac:dyDescent="0.25">
      <c r="A81" s="38" t="s">
        <v>177</v>
      </c>
      <c r="B81" s="19">
        <v>622.54000000000008</v>
      </c>
      <c r="C81" s="140">
        <v>723.21999999999991</v>
      </c>
      <c r="D81" s="247">
        <f t="shared" si="66"/>
        <v>1.5041358783593963E-3</v>
      </c>
      <c r="E81" s="215">
        <f t="shared" si="63"/>
        <v>1.7708325452097668E-3</v>
      </c>
      <c r="F81" s="52">
        <f t="shared" ref="F81:F94" si="74">(C81-B81)/B81</f>
        <v>0.16172454782022011</v>
      </c>
      <c r="H81" s="19">
        <v>1191.576</v>
      </c>
      <c r="I81" s="140">
        <v>1291.0940000000001</v>
      </c>
      <c r="J81" s="262">
        <f t="shared" si="64"/>
        <v>1.0692775031928442E-2</v>
      </c>
      <c r="K81" s="215">
        <f t="shared" si="65"/>
        <v>1.2131344158239698E-2</v>
      </c>
      <c r="L81" s="52">
        <f t="shared" ref="L81:L94" si="75">(I81-H81)/H81</f>
        <v>8.3517962765278952E-2</v>
      </c>
      <c r="N81" s="40">
        <f t="shared" si="61"/>
        <v>19.140553217463935</v>
      </c>
      <c r="O81" s="143">
        <f t="shared" si="62"/>
        <v>17.852022897596861</v>
      </c>
      <c r="P81" s="52">
        <f t="shared" ref="P81:P87" si="76">(O81-N81)/N81</f>
        <v>-6.7319387544734779E-2</v>
      </c>
    </row>
    <row r="82" spans="1:16" ht="20.100000000000001" customHeight="1" x14ac:dyDescent="0.25">
      <c r="A82" s="38" t="s">
        <v>186</v>
      </c>
      <c r="B82" s="19">
        <v>5249.92</v>
      </c>
      <c r="C82" s="140">
        <v>3572.3999999999996</v>
      </c>
      <c r="D82" s="247">
        <f t="shared" si="66"/>
        <v>1.2684474942198994E-2</v>
      </c>
      <c r="E82" s="215">
        <f t="shared" si="63"/>
        <v>8.7471615614990901E-3</v>
      </c>
      <c r="F82" s="52">
        <f t="shared" si="74"/>
        <v>-0.31953248811410467</v>
      </c>
      <c r="H82" s="19">
        <v>1824.674</v>
      </c>
      <c r="I82" s="140">
        <v>1141.9079999999999</v>
      </c>
      <c r="J82" s="262">
        <f t="shared" si="64"/>
        <v>1.6373969086830382E-2</v>
      </c>
      <c r="K82" s="215">
        <f t="shared" si="65"/>
        <v>1.0729566511072916E-2</v>
      </c>
      <c r="L82" s="52">
        <f t="shared" si="75"/>
        <v>-0.37418519691736718</v>
      </c>
      <c r="N82" s="40">
        <f t="shared" si="61"/>
        <v>3.4756224856759719</v>
      </c>
      <c r="O82" s="143">
        <f t="shared" si="62"/>
        <v>3.1964729593550558</v>
      </c>
      <c r="P82" s="52">
        <f t="shared" si="76"/>
        <v>-8.0316411656148098E-2</v>
      </c>
    </row>
    <row r="83" spans="1:16" ht="20.100000000000001" customHeight="1" x14ac:dyDescent="0.25">
      <c r="A83" s="38" t="s">
        <v>200</v>
      </c>
      <c r="B83" s="19">
        <v>3246.78</v>
      </c>
      <c r="C83" s="140">
        <v>3439.54</v>
      </c>
      <c r="D83" s="247">
        <f t="shared" si="66"/>
        <v>7.8446337378155952E-3</v>
      </c>
      <c r="E83" s="215">
        <f t="shared" si="63"/>
        <v>8.4218486387970491E-3</v>
      </c>
      <c r="F83" s="52">
        <f t="shared" si="74"/>
        <v>5.9369590794571776E-2</v>
      </c>
      <c r="H83" s="19">
        <v>847.7940000000001</v>
      </c>
      <c r="I83" s="140">
        <v>907.37000000000023</v>
      </c>
      <c r="J83" s="262">
        <f t="shared" si="64"/>
        <v>7.6077988440676403E-3</v>
      </c>
      <c r="K83" s="215">
        <f t="shared" si="65"/>
        <v>8.5258066018910755E-3</v>
      </c>
      <c r="L83" s="52">
        <f t="shared" si="75"/>
        <v>7.0271787722017531E-2</v>
      </c>
      <c r="N83" s="40">
        <f t="shared" si="61"/>
        <v>2.6111840038438086</v>
      </c>
      <c r="O83" s="143">
        <f t="shared" si="62"/>
        <v>2.6380562517080781</v>
      </c>
      <c r="P83" s="52">
        <f t="shared" si="76"/>
        <v>1.0291211888825955E-2</v>
      </c>
    </row>
    <row r="84" spans="1:16" ht="20.100000000000001" customHeight="1" x14ac:dyDescent="0.25">
      <c r="A84" s="38" t="s">
        <v>201</v>
      </c>
      <c r="B84" s="19">
        <v>3652.86</v>
      </c>
      <c r="C84" s="140">
        <v>2430.37</v>
      </c>
      <c r="D84" s="247">
        <f t="shared" si="66"/>
        <v>8.8257747046356933E-3</v>
      </c>
      <c r="E84" s="215">
        <f t="shared" si="63"/>
        <v>5.9508562994682965E-3</v>
      </c>
      <c r="F84" s="52">
        <f t="shared" si="74"/>
        <v>-0.33466653526278045</v>
      </c>
      <c r="H84" s="19">
        <v>1632.4599999999996</v>
      </c>
      <c r="I84" s="140">
        <v>801.62100000000009</v>
      </c>
      <c r="J84" s="262">
        <f t="shared" si="64"/>
        <v>1.4649109690545883E-2</v>
      </c>
      <c r="K84" s="215">
        <f t="shared" si="65"/>
        <v>7.5321705743131529E-3</v>
      </c>
      <c r="L84" s="52">
        <f t="shared" si="75"/>
        <v>-0.50894907072761331</v>
      </c>
      <c r="N84" s="40">
        <f t="shared" ref="N84" si="77">(H84/B84)*10</f>
        <v>4.4689914204212577</v>
      </c>
      <c r="O84" s="143">
        <f t="shared" ref="O84" si="78">(I84/C84)*10</f>
        <v>3.2983496340063452</v>
      </c>
      <c r="P84" s="52">
        <f t="shared" ref="P84" si="79">(O84-N84)/N84</f>
        <v>-0.26194764685956035</v>
      </c>
    </row>
    <row r="85" spans="1:16" ht="20.100000000000001" customHeight="1" x14ac:dyDescent="0.25">
      <c r="A85" s="38" t="s">
        <v>204</v>
      </c>
      <c r="B85" s="19">
        <v>2807.9100000000008</v>
      </c>
      <c r="C85" s="140">
        <v>3111.04</v>
      </c>
      <c r="D85" s="247">
        <f t="shared" si="66"/>
        <v>6.7842679574069671E-3</v>
      </c>
      <c r="E85" s="215">
        <f t="shared" si="63"/>
        <v>7.617503500248049E-3</v>
      </c>
      <c r="F85" s="52">
        <f t="shared" si="74"/>
        <v>0.10795573932212896</v>
      </c>
      <c r="H85" s="19">
        <v>509.06799999999998</v>
      </c>
      <c r="I85" s="140">
        <v>730.06600000000014</v>
      </c>
      <c r="J85" s="262">
        <f t="shared" si="64"/>
        <v>4.5681933841851029E-3</v>
      </c>
      <c r="K85" s="215">
        <f t="shared" si="65"/>
        <v>6.8598273280097537E-3</v>
      </c>
      <c r="L85" s="52">
        <f t="shared" si="75"/>
        <v>0.43412274980945603</v>
      </c>
      <c r="N85" s="40">
        <f t="shared" si="61"/>
        <v>1.8129783362002339</v>
      </c>
      <c r="O85" s="143">
        <f t="shared" si="62"/>
        <v>2.3466943530137838</v>
      </c>
      <c r="P85" s="52">
        <f t="shared" si="76"/>
        <v>0.29438631789288178</v>
      </c>
    </row>
    <row r="86" spans="1:16" ht="20.100000000000001" customHeight="1" x14ac:dyDescent="0.25">
      <c r="A86" s="38" t="s">
        <v>197</v>
      </c>
      <c r="B86" s="19">
        <v>2515.8300000000004</v>
      </c>
      <c r="C86" s="140">
        <v>2917.7999999999997</v>
      </c>
      <c r="D86" s="247">
        <f t="shared" si="66"/>
        <v>6.0785655007757258E-3</v>
      </c>
      <c r="E86" s="215">
        <f t="shared" si="63"/>
        <v>7.1443477785640029E-3</v>
      </c>
      <c r="F86" s="52">
        <f t="shared" si="74"/>
        <v>0.15977629649062111</v>
      </c>
      <c r="H86" s="19">
        <v>593.46799999999996</v>
      </c>
      <c r="I86" s="140">
        <v>698.56899999999996</v>
      </c>
      <c r="J86" s="262">
        <f t="shared" si="64"/>
        <v>5.3255686692653334E-3</v>
      </c>
      <c r="K86" s="215">
        <f t="shared" si="65"/>
        <v>6.5638760286062412E-3</v>
      </c>
      <c r="L86" s="52">
        <f t="shared" si="75"/>
        <v>0.17709632195838698</v>
      </c>
      <c r="N86" s="40">
        <f t="shared" si="61"/>
        <v>2.3589352221731987</v>
      </c>
      <c r="O86" s="143">
        <f t="shared" si="62"/>
        <v>2.3941634107889507</v>
      </c>
      <c r="P86" s="52">
        <f t="shared" si="76"/>
        <v>1.4933936415302464E-2</v>
      </c>
    </row>
    <row r="87" spans="1:16" ht="20.100000000000001" customHeight="1" x14ac:dyDescent="0.25">
      <c r="A87" s="38" t="s">
        <v>216</v>
      </c>
      <c r="B87" s="19">
        <v>1257.8699999999997</v>
      </c>
      <c r="C87" s="140">
        <v>2565.8200000000006</v>
      </c>
      <c r="D87" s="247">
        <f t="shared" si="66"/>
        <v>3.0391740246601554E-3</v>
      </c>
      <c r="E87" s="215">
        <f t="shared" si="63"/>
        <v>6.2825109387878181E-3</v>
      </c>
      <c r="F87" s="52">
        <f t="shared" si="74"/>
        <v>1.0398133352413217</v>
      </c>
      <c r="H87" s="19">
        <v>337.44099999999997</v>
      </c>
      <c r="I87" s="140">
        <v>682.06200000000001</v>
      </c>
      <c r="J87" s="262">
        <f t="shared" si="64"/>
        <v>3.0280743314307816E-3</v>
      </c>
      <c r="K87" s="215">
        <f t="shared" si="65"/>
        <v>6.4087733807587088E-3</v>
      </c>
      <c r="L87" s="52">
        <f t="shared" si="75"/>
        <v>1.0212777937476478</v>
      </c>
      <c r="N87" s="40">
        <f t="shared" si="61"/>
        <v>2.682638110456566</v>
      </c>
      <c r="O87" s="143">
        <f t="shared" si="62"/>
        <v>2.6582612965835479</v>
      </c>
      <c r="P87" s="52">
        <f t="shared" si="76"/>
        <v>-9.0868812226294962E-3</v>
      </c>
    </row>
    <row r="88" spans="1:16" ht="20.100000000000001" customHeight="1" x14ac:dyDescent="0.25">
      <c r="A88" s="38" t="s">
        <v>209</v>
      </c>
      <c r="B88" s="19">
        <v>2886.5900000000006</v>
      </c>
      <c r="C88" s="140">
        <v>2513.2400000000002</v>
      </c>
      <c r="D88" s="247">
        <f t="shared" si="66"/>
        <v>6.9743688519829251E-3</v>
      </c>
      <c r="E88" s="215">
        <f t="shared" si="63"/>
        <v>6.1537667458352856E-3</v>
      </c>
      <c r="F88" s="52">
        <f t="shared" si="74"/>
        <v>-0.12933946282638001</v>
      </c>
      <c r="H88" s="19">
        <v>644.82299999999998</v>
      </c>
      <c r="I88" s="140">
        <v>539.56600000000003</v>
      </c>
      <c r="J88" s="262">
        <f t="shared" ref="J88" si="80">H88/$H$96</f>
        <v>5.7864099934986889E-3</v>
      </c>
      <c r="K88" s="215">
        <f t="shared" ref="K88" si="81">I88/$I$96</f>
        <v>5.0698561391229156E-3</v>
      </c>
      <c r="L88" s="52">
        <f t="shared" si="75"/>
        <v>-0.1632339417173394</v>
      </c>
      <c r="N88" s="40">
        <f t="shared" ref="N88:N92" si="82">(H88/B88)*10</f>
        <v>2.2338572502502947</v>
      </c>
      <c r="O88" s="143">
        <f t="shared" ref="O88:O92" si="83">(I88/C88)*10</f>
        <v>2.1468940491158821</v>
      </c>
      <c r="P88" s="52">
        <f t="shared" ref="P88:P92" si="84">(O88-N88)/N88</f>
        <v>-3.8929614291454258E-2</v>
      </c>
    </row>
    <row r="89" spans="1:16" ht="20.100000000000001" customHeight="1" x14ac:dyDescent="0.25">
      <c r="A89" s="38" t="s">
        <v>220</v>
      </c>
      <c r="B89" s="19">
        <v>2093.0500000000002</v>
      </c>
      <c r="C89" s="140">
        <v>2613.09</v>
      </c>
      <c r="D89" s="247">
        <f t="shared" si="66"/>
        <v>5.057075208340242E-3</v>
      </c>
      <c r="E89" s="215">
        <f t="shared" si="63"/>
        <v>6.3982533884048981E-3</v>
      </c>
      <c r="F89" s="52">
        <f t="shared" si="74"/>
        <v>0.24846038078402327</v>
      </c>
      <c r="H89" s="19">
        <v>322.274</v>
      </c>
      <c r="I89" s="140">
        <v>410.9799999999999</v>
      </c>
      <c r="J89" s="262">
        <f t="shared" si="64"/>
        <v>2.8919711211368025E-3</v>
      </c>
      <c r="K89" s="215">
        <f t="shared" si="65"/>
        <v>3.8616396808856287E-3</v>
      </c>
      <c r="L89" s="52">
        <f t="shared" si="75"/>
        <v>0.27525025289039728</v>
      </c>
      <c r="N89" s="40">
        <f t="shared" si="82"/>
        <v>1.5397338811781849</v>
      </c>
      <c r="O89" s="143">
        <f t="shared" si="83"/>
        <v>1.5727739955378495</v>
      </c>
      <c r="P89" s="52">
        <f t="shared" si="84"/>
        <v>2.1458327808168195E-2</v>
      </c>
    </row>
    <row r="90" spans="1:16" ht="20.100000000000001" customHeight="1" x14ac:dyDescent="0.25">
      <c r="A90" s="38" t="s">
        <v>183</v>
      </c>
      <c r="B90" s="19">
        <v>830.38000000000022</v>
      </c>
      <c r="C90" s="140">
        <v>1914.4099999999999</v>
      </c>
      <c r="D90" s="247">
        <f t="shared" si="66"/>
        <v>2.0063037727247658E-3</v>
      </c>
      <c r="E90" s="215">
        <f t="shared" si="63"/>
        <v>4.6875079960109374E-3</v>
      </c>
      <c r="F90" s="52">
        <f t="shared" si="74"/>
        <v>1.3054625593101947</v>
      </c>
      <c r="H90" s="19">
        <v>195.61599999999996</v>
      </c>
      <c r="I90" s="140">
        <v>408.71699999999993</v>
      </c>
      <c r="J90" s="262">
        <f t="shared" si="64"/>
        <v>1.7553877223489846E-3</v>
      </c>
      <c r="K90" s="215">
        <f t="shared" si="65"/>
        <v>3.8403761386260442E-3</v>
      </c>
      <c r="L90" s="52">
        <f t="shared" si="75"/>
        <v>1.0893843039424178</v>
      </c>
      <c r="N90" s="40">
        <f t="shared" si="82"/>
        <v>2.3557407452009911</v>
      </c>
      <c r="O90" s="143">
        <f t="shared" si="83"/>
        <v>2.1349501935322106</v>
      </c>
      <c r="P90" s="52">
        <f t="shared" si="84"/>
        <v>-9.3724469519222364E-2</v>
      </c>
    </row>
    <row r="91" spans="1:16" ht="20.100000000000001" customHeight="1" x14ac:dyDescent="0.25">
      <c r="A91" s="38" t="s">
        <v>221</v>
      </c>
      <c r="B91" s="19">
        <v>997.12</v>
      </c>
      <c r="C91" s="140">
        <v>1762.47</v>
      </c>
      <c r="D91" s="247">
        <f t="shared" si="66"/>
        <v>2.4091688357852042E-3</v>
      </c>
      <c r="E91" s="215">
        <f t="shared" si="63"/>
        <v>4.3154769447137226E-3</v>
      </c>
      <c r="F91" s="52">
        <f t="shared" si="74"/>
        <v>0.76756057445442882</v>
      </c>
      <c r="H91" s="19">
        <v>178.036</v>
      </c>
      <c r="I91" s="140">
        <v>393.53100000000001</v>
      </c>
      <c r="J91" s="262">
        <f t="shared" si="64"/>
        <v>1.5976311167599988E-3</v>
      </c>
      <c r="K91" s="215">
        <f t="shared" si="65"/>
        <v>3.6976858369229711E-3</v>
      </c>
      <c r="L91" s="52">
        <f t="shared" si="75"/>
        <v>1.2104012671594508</v>
      </c>
      <c r="N91" s="40">
        <f t="shared" si="82"/>
        <v>1.7855022464698331</v>
      </c>
      <c r="O91" s="143">
        <f t="shared" si="83"/>
        <v>2.2328380057532895</v>
      </c>
      <c r="P91" s="52">
        <f t="shared" si="84"/>
        <v>0.25053777454937204</v>
      </c>
    </row>
    <row r="92" spans="1:16" ht="20.100000000000001" customHeight="1" x14ac:dyDescent="0.25">
      <c r="A92" s="38" t="s">
        <v>206</v>
      </c>
      <c r="B92" s="19">
        <v>1186.0899999999999</v>
      </c>
      <c r="C92" s="140">
        <v>1311.9800000000002</v>
      </c>
      <c r="D92" s="247">
        <f t="shared" si="66"/>
        <v>2.8657444083324702E-3</v>
      </c>
      <c r="E92" s="215">
        <f t="shared" si="63"/>
        <v>3.2124345049422179E-3</v>
      </c>
      <c r="F92" s="52">
        <f t="shared" si="74"/>
        <v>0.1061386572688416</v>
      </c>
      <c r="H92" s="19">
        <v>307.59700000000004</v>
      </c>
      <c r="I92" s="140">
        <v>326.47999999999996</v>
      </c>
      <c r="J92" s="262">
        <f t="shared" si="64"/>
        <v>2.7602649948438819E-3</v>
      </c>
      <c r="K92" s="215">
        <f t="shared" si="65"/>
        <v>3.0676629593059035E-3</v>
      </c>
      <c r="L92" s="52">
        <f t="shared" si="75"/>
        <v>6.1388765170011156E-2</v>
      </c>
      <c r="N92" s="40">
        <f t="shared" si="82"/>
        <v>2.5933698117343544</v>
      </c>
      <c r="O92" s="143">
        <f t="shared" si="83"/>
        <v>2.4884525678745097</v>
      </c>
      <c r="P92" s="52">
        <f t="shared" si="84"/>
        <v>-4.0455951706201025E-2</v>
      </c>
    </row>
    <row r="93" spans="1:16" ht="20.100000000000001" customHeight="1" x14ac:dyDescent="0.25">
      <c r="A93" s="38" t="s">
        <v>222</v>
      </c>
      <c r="B93" s="19">
        <v>1467.29</v>
      </c>
      <c r="C93" s="140">
        <v>1292.81</v>
      </c>
      <c r="D93" s="247">
        <f t="shared" si="66"/>
        <v>3.5451594001316513E-3</v>
      </c>
      <c r="E93" s="215">
        <f t="shared" si="63"/>
        <v>3.1654960078159326E-3</v>
      </c>
      <c r="F93" s="52">
        <f t="shared" si="74"/>
        <v>-0.11891309829686021</v>
      </c>
      <c r="H93" s="19">
        <v>367.63</v>
      </c>
      <c r="I93" s="140">
        <v>293.98400000000004</v>
      </c>
      <c r="J93" s="262">
        <f t="shared" si="64"/>
        <v>3.2989795741000601E-3</v>
      </c>
      <c r="K93" s="215">
        <f t="shared" si="65"/>
        <v>2.7623248818567352E-3</v>
      </c>
      <c r="L93" s="52">
        <f t="shared" si="75"/>
        <v>-0.20032641514566266</v>
      </c>
      <c r="N93" s="40">
        <f t="shared" ref="N93" si="85">(H93/B93)*10</f>
        <v>2.5055033428974505</v>
      </c>
      <c r="O93" s="143">
        <f t="shared" ref="O93" si="86">(I93/C93)*10</f>
        <v>2.2739923113218499</v>
      </c>
      <c r="P93" s="52">
        <f t="shared" ref="P93" si="87">(O93-N93)/N93</f>
        <v>-9.2401006860311455E-2</v>
      </c>
    </row>
    <row r="94" spans="1:16" ht="20.100000000000001" customHeight="1" x14ac:dyDescent="0.25">
      <c r="A94" s="38" t="s">
        <v>198</v>
      </c>
      <c r="B94" s="19">
        <v>625.97</v>
      </c>
      <c r="C94" s="140">
        <v>934.53999999999974</v>
      </c>
      <c r="D94" s="247">
        <f t="shared" si="66"/>
        <v>1.5124231949378854E-3</v>
      </c>
      <c r="E94" s="215">
        <f t="shared" si="63"/>
        <v>2.288257856254439E-3</v>
      </c>
      <c r="F94" s="52">
        <f t="shared" si="74"/>
        <v>0.49294694633928093</v>
      </c>
      <c r="H94" s="19">
        <v>225.41699999999997</v>
      </c>
      <c r="I94" s="140">
        <v>264.64800000000002</v>
      </c>
      <c r="J94" s="262">
        <f t="shared" si="64"/>
        <v>2.0228111923806902E-3</v>
      </c>
      <c r="K94" s="215">
        <f t="shared" si="65"/>
        <v>2.4866787149423822E-3</v>
      </c>
      <c r="L94" s="52">
        <f t="shared" si="75"/>
        <v>0.17403745059157052</v>
      </c>
      <c r="N94" s="40">
        <f t="shared" ref="N94" si="88">(H94/B94)*10</f>
        <v>3.6010831189993127</v>
      </c>
      <c r="O94" s="143">
        <f t="shared" ref="O94" si="89">(I94/C94)*10</f>
        <v>2.8318531042009982</v>
      </c>
      <c r="P94" s="52">
        <f t="shared" ref="P94" si="90">(O94-N94)/N94</f>
        <v>-0.21361073581996962</v>
      </c>
    </row>
    <row r="95" spans="1:16" ht="20.100000000000001" customHeight="1" thickBot="1" x14ac:dyDescent="0.3">
      <c r="A95" s="8" t="s">
        <v>17</v>
      </c>
      <c r="B95" s="19">
        <f>B96-SUM(B68:B94)</f>
        <v>8323.9999999999418</v>
      </c>
      <c r="C95" s="140">
        <f>C96-SUM(C68:C94)</f>
        <v>7394.2000000001281</v>
      </c>
      <c r="D95" s="247">
        <f t="shared" si="66"/>
        <v>2.0111843498351153E-2</v>
      </c>
      <c r="E95" s="215">
        <f t="shared" si="63"/>
        <v>1.8104988808094753E-2</v>
      </c>
      <c r="F95" s="52">
        <f>(C95-B95)/B95</f>
        <v>-0.11170110523784481</v>
      </c>
      <c r="H95" s="19">
        <f>H96-SUM(H68:H94)</f>
        <v>2686.5039999999572</v>
      </c>
      <c r="I95" s="140">
        <f>I96-SUM(I68:I94)</f>
        <v>2227.6629999999568</v>
      </c>
      <c r="J95" s="263">
        <f t="shared" si="64"/>
        <v>2.410772195342591E-2</v>
      </c>
      <c r="K95" s="215">
        <f t="shared" si="65"/>
        <v>2.0931509651176596E-2</v>
      </c>
      <c r="L95" s="52">
        <f t="shared" ref="L95" si="91">(I95-H95)/H95</f>
        <v>-0.17079483224294759</v>
      </c>
      <c r="N95" s="40">
        <f t="shared" si="61"/>
        <v>3.2274195098510043</v>
      </c>
      <c r="O95" s="143">
        <f t="shared" si="62"/>
        <v>3.0127167239186363</v>
      </c>
      <c r="P95" s="52">
        <f t="shared" ref="P95" si="92">(O95-N95)/N95</f>
        <v>-6.6524598143201996E-2</v>
      </c>
    </row>
    <row r="96" spans="1:16" ht="26.25" customHeight="1" thickBot="1" x14ac:dyDescent="0.3">
      <c r="A96" s="12" t="s">
        <v>18</v>
      </c>
      <c r="B96" s="17">
        <v>413885.47999999981</v>
      </c>
      <c r="C96" s="145">
        <v>408406.77</v>
      </c>
      <c r="D96" s="243">
        <f>SUM(D68:D95)</f>
        <v>1.0000000000000002</v>
      </c>
      <c r="E96" s="244">
        <f>SUM(E68:E95)</f>
        <v>1.0000000000000002</v>
      </c>
      <c r="F96" s="57">
        <f>(C96-B96)/B96</f>
        <v>-1.3237260703129259E-2</v>
      </c>
      <c r="G96" s="1"/>
      <c r="H96" s="17">
        <v>111437.48899999996</v>
      </c>
      <c r="I96" s="145">
        <v>106426.29399999995</v>
      </c>
      <c r="J96" s="255">
        <f t="shared" ref="J96" si="93">H96/$H$96</f>
        <v>1</v>
      </c>
      <c r="K96" s="244">
        <f t="shared" si="65"/>
        <v>1</v>
      </c>
      <c r="L96" s="57">
        <f>(I96-H96)/H96</f>
        <v>-4.4968664001393724E-2</v>
      </c>
      <c r="M96" s="1"/>
      <c r="N96" s="37">
        <f t="shared" si="61"/>
        <v>2.6924715745041361</v>
      </c>
      <c r="O96" s="150">
        <f t="shared" si="62"/>
        <v>2.6058895644653477</v>
      </c>
      <c r="P96" s="57">
        <f>(O96-N96)/N96</f>
        <v>-3.215707488192663E-2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68 J68:K82 D7:E13 J7:K13 D70:E82 E6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49" t="s">
        <v>16</v>
      </c>
      <c r="B4" s="337"/>
      <c r="C4" s="337"/>
      <c r="D4" s="337"/>
      <c r="E4" s="364" t="s">
        <v>1</v>
      </c>
      <c r="F4" s="365"/>
      <c r="G4" s="362" t="s">
        <v>104</v>
      </c>
      <c r="H4" s="362"/>
      <c r="I4" s="130" t="s">
        <v>0</v>
      </c>
      <c r="K4" s="366" t="s">
        <v>19</v>
      </c>
      <c r="L4" s="362"/>
      <c r="M4" s="360" t="s">
        <v>104</v>
      </c>
      <c r="N4" s="361"/>
      <c r="O4" s="130" t="s">
        <v>0</v>
      </c>
      <c r="Q4" s="372" t="s">
        <v>22</v>
      </c>
      <c r="R4" s="362"/>
      <c r="S4" s="130" t="s">
        <v>0</v>
      </c>
    </row>
    <row r="5" spans="1:19" x14ac:dyDescent="0.25">
      <c r="A5" s="363"/>
      <c r="B5" s="338"/>
      <c r="C5" s="338"/>
      <c r="D5" s="338"/>
      <c r="E5" s="367" t="s">
        <v>156</v>
      </c>
      <c r="F5" s="368"/>
      <c r="G5" s="369" t="str">
        <f>E5</f>
        <v>jan-out</v>
      </c>
      <c r="H5" s="369"/>
      <c r="I5" s="131" t="s">
        <v>152</v>
      </c>
      <c r="K5" s="370" t="str">
        <f>E5</f>
        <v>jan-out</v>
      </c>
      <c r="L5" s="369"/>
      <c r="M5" s="371" t="str">
        <f>E5</f>
        <v>jan-out</v>
      </c>
      <c r="N5" s="359"/>
      <c r="O5" s="131" t="str">
        <f>I5</f>
        <v>2025/2024</v>
      </c>
      <c r="Q5" s="370" t="str">
        <f>E5</f>
        <v>jan-out</v>
      </c>
      <c r="R5" s="368"/>
      <c r="S5" s="131" t="str">
        <f>O5</f>
        <v>2025/2024</v>
      </c>
    </row>
    <row r="6" spans="1:19" ht="15.75" thickBot="1" x14ac:dyDescent="0.3">
      <c r="A6" s="350"/>
      <c r="B6" s="373"/>
      <c r="C6" s="373"/>
      <c r="D6" s="373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411979.25999999978</v>
      </c>
      <c r="F7" s="145">
        <v>407045.03</v>
      </c>
      <c r="G7" s="243">
        <f>E7/E15</f>
        <v>0.39944157583446038</v>
      </c>
      <c r="H7" s="244">
        <f>F7/F15</f>
        <v>0.38891661537420824</v>
      </c>
      <c r="I7" s="164">
        <f t="shared" ref="I7:I18" si="0">(F7-E7)/E7</f>
        <v>-1.1976889322049249E-2</v>
      </c>
      <c r="J7" s="1"/>
      <c r="K7" s="17">
        <v>50542.453999999998</v>
      </c>
      <c r="L7" s="145">
        <v>51227.222999999998</v>
      </c>
      <c r="M7" s="243">
        <f>K7/K15</f>
        <v>0.38151863691081522</v>
      </c>
      <c r="N7" s="244">
        <f>L7/L15</f>
        <v>0.38640825387428457</v>
      </c>
      <c r="O7" s="164">
        <f t="shared" ref="O7:O18" si="1">(L7-K7)/K7</f>
        <v>1.3548392406906088E-2</v>
      </c>
      <c r="P7" s="1"/>
      <c r="Q7" s="187">
        <f t="shared" ref="Q7:Q18" si="2">(K7/E7)*10</f>
        <v>1.2268203501312183</v>
      </c>
      <c r="R7" s="188">
        <f t="shared" ref="R7:R18" si="3">(L7/F7)*10</f>
        <v>1.2585148871612555</v>
      </c>
      <c r="S7" s="55">
        <f>(R7-Q7)/Q7</f>
        <v>2.5834701084512687E-2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134123.68999999989</v>
      </c>
      <c r="F8" s="181">
        <v>130812.53999999994</v>
      </c>
      <c r="G8" s="245">
        <f>E8/E7</f>
        <v>0.32555932548643335</v>
      </c>
      <c r="H8" s="246">
        <f>F8/F7</f>
        <v>0.32137117605882554</v>
      </c>
      <c r="I8" s="206">
        <f t="shared" si="0"/>
        <v>-2.4687286787292786E-2</v>
      </c>
      <c r="K8" s="180">
        <v>30704.216</v>
      </c>
      <c r="L8" s="181">
        <v>30808.773999999998</v>
      </c>
      <c r="M8" s="250">
        <f>K8/K7</f>
        <v>0.60749357362030743</v>
      </c>
      <c r="N8" s="246">
        <f>L8/L7</f>
        <v>0.60141409578262717</v>
      </c>
      <c r="O8" s="207">
        <f t="shared" si="1"/>
        <v>3.405330395017976E-3</v>
      </c>
      <c r="Q8" s="189">
        <f t="shared" si="2"/>
        <v>2.2892462919861529</v>
      </c>
      <c r="R8" s="190">
        <f t="shared" si="3"/>
        <v>2.3551850610040912</v>
      </c>
      <c r="S8" s="182">
        <f t="shared" ref="S8:S18" si="4">(R8-Q8)/Q8</f>
        <v>2.8803702445109002E-2</v>
      </c>
    </row>
    <row r="9" spans="1:19" ht="24" customHeight="1" x14ac:dyDescent="0.25">
      <c r="A9" s="8"/>
      <c r="B9" t="s">
        <v>37</v>
      </c>
      <c r="E9" s="19">
        <v>77283.359999999928</v>
      </c>
      <c r="F9" s="140">
        <v>59740.799999999996</v>
      </c>
      <c r="G9" s="247">
        <f>E9/E7</f>
        <v>0.18759041413880875</v>
      </c>
      <c r="H9" s="215">
        <f>F9/F7</f>
        <v>0.14676705424950157</v>
      </c>
      <c r="I9" s="182">
        <f t="shared" si="0"/>
        <v>-0.22699013086387482</v>
      </c>
      <c r="K9" s="19">
        <v>9070.0400000000009</v>
      </c>
      <c r="L9" s="140">
        <v>7226.0040000000008</v>
      </c>
      <c r="M9" s="247">
        <f>K9/K7</f>
        <v>0.1794538903868815</v>
      </c>
      <c r="N9" s="215">
        <f>L9/L7</f>
        <v>0.14105789025495294</v>
      </c>
      <c r="O9" s="182">
        <f t="shared" si="1"/>
        <v>-0.20331067999700111</v>
      </c>
      <c r="Q9" s="189">
        <f t="shared" si="2"/>
        <v>1.1736083938379502</v>
      </c>
      <c r="R9" s="190">
        <f t="shared" si="3"/>
        <v>1.2095592961594088</v>
      </c>
      <c r="S9" s="182">
        <f t="shared" si="4"/>
        <v>3.0632792429075472E-2</v>
      </c>
    </row>
    <row r="10" spans="1:19" ht="24" customHeight="1" thickBot="1" x14ac:dyDescent="0.3">
      <c r="A10" s="8"/>
      <c r="B10" t="s">
        <v>36</v>
      </c>
      <c r="E10" s="19">
        <v>200572.21</v>
      </c>
      <c r="F10" s="140">
        <v>216491.69000000012</v>
      </c>
      <c r="G10" s="247">
        <f>E10/E7</f>
        <v>0.48685026037475793</v>
      </c>
      <c r="H10" s="215">
        <f>F10/F7</f>
        <v>0.53186176969167298</v>
      </c>
      <c r="I10" s="186">
        <f t="shared" si="0"/>
        <v>7.9370317552965725E-2</v>
      </c>
      <c r="K10" s="19">
        <v>10768.197999999999</v>
      </c>
      <c r="L10" s="140">
        <v>13192.445</v>
      </c>
      <c r="M10" s="247">
        <f>K10/K7</f>
        <v>0.2130525359928111</v>
      </c>
      <c r="N10" s="215">
        <f>L10/L7</f>
        <v>0.25752801396241992</v>
      </c>
      <c r="O10" s="209">
        <f t="shared" si="1"/>
        <v>0.22513023999001519</v>
      </c>
      <c r="Q10" s="189">
        <f t="shared" si="2"/>
        <v>0.53687387699422562</v>
      </c>
      <c r="R10" s="190">
        <f t="shared" si="3"/>
        <v>0.6093741981505153</v>
      </c>
      <c r="S10" s="182">
        <f t="shared" si="4"/>
        <v>0.1350416257207267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619408.77000000025</v>
      </c>
      <c r="F11" s="145">
        <v>639567.56999999983</v>
      </c>
      <c r="G11" s="243">
        <f>E11/E15</f>
        <v>0.60055842416553951</v>
      </c>
      <c r="H11" s="244">
        <f>F11/F15</f>
        <v>0.6110833846257917</v>
      </c>
      <c r="I11" s="164">
        <f t="shared" si="0"/>
        <v>3.2545228573369361E-2</v>
      </c>
      <c r="J11" s="1"/>
      <c r="K11" s="17">
        <v>81934.571000000025</v>
      </c>
      <c r="L11" s="145">
        <v>81345.574000000022</v>
      </c>
      <c r="M11" s="243">
        <f>K11/K15</f>
        <v>0.61848136308918478</v>
      </c>
      <c r="N11" s="244">
        <f>L11/L15</f>
        <v>0.61359174612571543</v>
      </c>
      <c r="O11" s="164">
        <f t="shared" si="1"/>
        <v>-7.1886261539100861E-3</v>
      </c>
      <c r="Q11" s="191">
        <f t="shared" si="2"/>
        <v>1.3227867438815888</v>
      </c>
      <c r="R11" s="192">
        <f t="shared" si="3"/>
        <v>1.2718839699767772</v>
      </c>
      <c r="S11" s="57">
        <f t="shared" si="4"/>
        <v>-3.8481466600914324E-2</v>
      </c>
    </row>
    <row r="12" spans="1:19" s="3" customFormat="1" ht="24" customHeight="1" x14ac:dyDescent="0.25">
      <c r="A12" s="46"/>
      <c r="B12" s="3" t="s">
        <v>33</v>
      </c>
      <c r="E12" s="31">
        <v>280459.66000000015</v>
      </c>
      <c r="F12" s="141">
        <v>270018.88999999996</v>
      </c>
      <c r="G12" s="247">
        <f>E12/E11</f>
        <v>0.45278606565418833</v>
      </c>
      <c r="H12" s="215">
        <f>F12/F11</f>
        <v>0.42218977738349056</v>
      </c>
      <c r="I12" s="206">
        <f t="shared" si="0"/>
        <v>-3.7227350272050493E-2</v>
      </c>
      <c r="K12" s="31">
        <v>52493.589000000036</v>
      </c>
      <c r="L12" s="141">
        <v>48131.011000000035</v>
      </c>
      <c r="M12" s="247">
        <f>K12/K11</f>
        <v>0.64067692500641782</v>
      </c>
      <c r="N12" s="215">
        <f>L12/L11</f>
        <v>0.59168567671549066</v>
      </c>
      <c r="O12" s="206">
        <f t="shared" si="1"/>
        <v>-8.3106872345878241E-2</v>
      </c>
      <c r="Q12" s="189">
        <f t="shared" si="2"/>
        <v>1.8716983754455099</v>
      </c>
      <c r="R12" s="190">
        <f t="shared" si="3"/>
        <v>1.7825053276828169</v>
      </c>
      <c r="S12" s="182">
        <f t="shared" si="4"/>
        <v>-4.7653536986942607E-2</v>
      </c>
    </row>
    <row r="13" spans="1:19" ht="24" customHeight="1" x14ac:dyDescent="0.25">
      <c r="A13" s="8"/>
      <c r="B13" s="3" t="s">
        <v>37</v>
      </c>
      <c r="D13" s="3"/>
      <c r="E13" s="19">
        <v>74088.860000000059</v>
      </c>
      <c r="F13" s="140">
        <v>89523.529999999941</v>
      </c>
      <c r="G13" s="247">
        <f>E13/E11</f>
        <v>0.11961222312044441</v>
      </c>
      <c r="H13" s="215">
        <f>F13/F11</f>
        <v>0.13997509285844492</v>
      </c>
      <c r="I13" s="182">
        <f t="shared" si="0"/>
        <v>0.208326460955127</v>
      </c>
      <c r="K13" s="19">
        <v>6722.4239999999972</v>
      </c>
      <c r="L13" s="140">
        <v>8184.6839999999929</v>
      </c>
      <c r="M13" s="247">
        <f>K13/K11</f>
        <v>8.2046246388474964E-2</v>
      </c>
      <c r="N13" s="215">
        <f>L13/L11</f>
        <v>0.10061621791494139</v>
      </c>
      <c r="O13" s="182">
        <f t="shared" si="1"/>
        <v>0.21751975180381308</v>
      </c>
      <c r="Q13" s="189">
        <f t="shared" si="2"/>
        <v>0.90734612464005948</v>
      </c>
      <c r="R13" s="190">
        <f t="shared" si="3"/>
        <v>0.91424947161936065</v>
      </c>
      <c r="S13" s="182">
        <f t="shared" si="4"/>
        <v>7.6082839743650222E-3</v>
      </c>
    </row>
    <row r="14" spans="1:19" ht="24" customHeight="1" thickBot="1" x14ac:dyDescent="0.3">
      <c r="A14" s="8"/>
      <c r="B14" t="s">
        <v>36</v>
      </c>
      <c r="E14" s="19">
        <v>264860.25000000012</v>
      </c>
      <c r="F14" s="140">
        <v>280025.14999999997</v>
      </c>
      <c r="G14" s="247">
        <f>E14/E11</f>
        <v>0.42760171122536739</v>
      </c>
      <c r="H14" s="215">
        <f>F14/F11</f>
        <v>0.43783512975806455</v>
      </c>
      <c r="I14" s="186">
        <f t="shared" si="0"/>
        <v>5.7256232296087624E-2</v>
      </c>
      <c r="K14" s="19">
        <v>22718.557999999986</v>
      </c>
      <c r="L14" s="140">
        <v>25029.879000000001</v>
      </c>
      <c r="M14" s="247">
        <f>K14/K11</f>
        <v>0.27727682860510711</v>
      </c>
      <c r="N14" s="215">
        <f>L14/L11</f>
        <v>0.30769810536956804</v>
      </c>
      <c r="O14" s="209">
        <f t="shared" si="1"/>
        <v>0.10173713490090418</v>
      </c>
      <c r="Q14" s="189">
        <f t="shared" si="2"/>
        <v>0.85775642060293977</v>
      </c>
      <c r="R14" s="190">
        <f t="shared" si="3"/>
        <v>0.89384396365826446</v>
      </c>
      <c r="S14" s="182">
        <f t="shared" si="4"/>
        <v>4.207201740321314E-2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1031388.0300000001</v>
      </c>
      <c r="F15" s="145">
        <v>1046612.5999999999</v>
      </c>
      <c r="G15" s="243">
        <f>G7+G11</f>
        <v>0.99999999999999989</v>
      </c>
      <c r="H15" s="244">
        <f>H7+H11</f>
        <v>1</v>
      </c>
      <c r="I15" s="164">
        <f t="shared" si="0"/>
        <v>1.4761243641735608E-2</v>
      </c>
      <c r="J15" s="1"/>
      <c r="K15" s="17">
        <v>132477.02500000002</v>
      </c>
      <c r="L15" s="145">
        <v>132572.79700000002</v>
      </c>
      <c r="M15" s="243">
        <f>M7+M11</f>
        <v>1</v>
      </c>
      <c r="N15" s="244">
        <f>N7+N11</f>
        <v>1</v>
      </c>
      <c r="O15" s="164">
        <f t="shared" si="1"/>
        <v>7.2293290100677605E-4</v>
      </c>
      <c r="Q15" s="191">
        <f t="shared" si="2"/>
        <v>1.2844537763347905</v>
      </c>
      <c r="R15" s="192">
        <f t="shared" si="3"/>
        <v>1.2666845115375072</v>
      </c>
      <c r="S15" s="57">
        <f t="shared" si="4"/>
        <v>-1.3834102187770618E-2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414583.35000000003</v>
      </c>
      <c r="F16" s="181">
        <f t="shared" ref="F16:F17" si="5">F8+F12</f>
        <v>400831.42999999988</v>
      </c>
      <c r="G16" s="245">
        <f>E16/E15</f>
        <v>0.4019664160732988</v>
      </c>
      <c r="H16" s="246">
        <f>F16/F15</f>
        <v>0.38297974818954017</v>
      </c>
      <c r="I16" s="207">
        <f t="shared" si="0"/>
        <v>-3.3170458968022128E-2</v>
      </c>
      <c r="J16" s="3"/>
      <c r="K16" s="180">
        <f t="shared" ref="K16:L18" si="6">K8+K12</f>
        <v>83197.805000000037</v>
      </c>
      <c r="L16" s="181">
        <f t="shared" si="6"/>
        <v>78939.785000000033</v>
      </c>
      <c r="M16" s="250">
        <f>K16/K15</f>
        <v>0.62801685801745644</v>
      </c>
      <c r="N16" s="246">
        <f>L16/L15</f>
        <v>0.59544481814018013</v>
      </c>
      <c r="O16" s="207">
        <f t="shared" si="1"/>
        <v>-5.1179475227741911E-2</v>
      </c>
      <c r="P16" s="3"/>
      <c r="Q16" s="189">
        <f t="shared" si="2"/>
        <v>2.0067811454560349</v>
      </c>
      <c r="R16" s="190">
        <f t="shared" si="3"/>
        <v>1.9694010771560519</v>
      </c>
      <c r="S16" s="182">
        <f t="shared" si="4"/>
        <v>-1.8626878364201724E-2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151372.21999999997</v>
      </c>
      <c r="F17" s="140">
        <f t="shared" si="5"/>
        <v>149264.32999999993</v>
      </c>
      <c r="G17" s="248">
        <f>E17/E15</f>
        <v>0.14676553886319579</v>
      </c>
      <c r="H17" s="215">
        <f>F17/F15</f>
        <v>0.14261659949440694</v>
      </c>
      <c r="I17" s="182">
        <f t="shared" si="0"/>
        <v>-1.3925210319304581E-2</v>
      </c>
      <c r="K17" s="19">
        <f t="shared" si="6"/>
        <v>15792.463999999998</v>
      </c>
      <c r="L17" s="140">
        <f t="shared" si="6"/>
        <v>15410.687999999995</v>
      </c>
      <c r="M17" s="247">
        <f>K17/K15</f>
        <v>0.11920907795144098</v>
      </c>
      <c r="N17" s="215">
        <f>L17/L15</f>
        <v>0.11624321390760121</v>
      </c>
      <c r="O17" s="182">
        <f t="shared" si="1"/>
        <v>-2.417456832575357E-2</v>
      </c>
      <c r="Q17" s="189">
        <f t="shared" si="2"/>
        <v>1.0432868065223593</v>
      </c>
      <c r="R17" s="190">
        <f t="shared" si="3"/>
        <v>1.032442781205664</v>
      </c>
      <c r="S17" s="182">
        <f t="shared" si="4"/>
        <v>-1.0394098007279704E-2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465432.46000000008</v>
      </c>
      <c r="F18" s="142">
        <f>F10+F14</f>
        <v>496516.84000000008</v>
      </c>
      <c r="G18" s="249">
        <f>E18/E15</f>
        <v>0.45126804506350537</v>
      </c>
      <c r="H18" s="221">
        <f>F18/F15</f>
        <v>0.47440365231605292</v>
      </c>
      <c r="I18" s="208">
        <f t="shared" si="0"/>
        <v>6.6786016600561118E-2</v>
      </c>
      <c r="K18" s="21">
        <f t="shared" si="6"/>
        <v>33486.755999999987</v>
      </c>
      <c r="L18" s="142">
        <f t="shared" si="6"/>
        <v>38222.324000000001</v>
      </c>
      <c r="M18" s="249">
        <f>K18/K15</f>
        <v>0.25277406403110259</v>
      </c>
      <c r="N18" s="221">
        <f>L18/L15</f>
        <v>0.2883119679522187</v>
      </c>
      <c r="O18" s="186">
        <f t="shared" si="1"/>
        <v>0.14141614672977029</v>
      </c>
      <c r="Q18" s="193">
        <f t="shared" si="2"/>
        <v>0.71947616201929665</v>
      </c>
      <c r="R18" s="194">
        <f t="shared" si="3"/>
        <v>0.76980921734698848</v>
      </c>
      <c r="S18" s="186">
        <f t="shared" si="4"/>
        <v>6.9957919365147614E-2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76" t="s">
        <v>3</v>
      </c>
      <c r="B4" s="364" t="s">
        <v>1</v>
      </c>
      <c r="C4" s="362"/>
      <c r="D4" s="364" t="s">
        <v>104</v>
      </c>
      <c r="E4" s="362"/>
      <c r="F4" s="130" t="s">
        <v>0</v>
      </c>
      <c r="H4" s="374" t="s">
        <v>19</v>
      </c>
      <c r="I4" s="375"/>
      <c r="J4" s="364" t="s">
        <v>104</v>
      </c>
      <c r="K4" s="365"/>
      <c r="L4" s="130" t="s">
        <v>0</v>
      </c>
      <c r="N4" s="372" t="s">
        <v>22</v>
      </c>
      <c r="O4" s="362"/>
      <c r="P4" s="130" t="s">
        <v>0</v>
      </c>
    </row>
    <row r="5" spans="1:16" x14ac:dyDescent="0.25">
      <c r="A5" s="377"/>
      <c r="B5" s="367" t="s">
        <v>156</v>
      </c>
      <c r="C5" s="369"/>
      <c r="D5" s="367" t="str">
        <f>B5</f>
        <v>jan-out</v>
      </c>
      <c r="E5" s="369"/>
      <c r="F5" s="131" t="s">
        <v>152</v>
      </c>
      <c r="H5" s="370" t="str">
        <f>B5</f>
        <v>jan-out</v>
      </c>
      <c r="I5" s="369"/>
      <c r="J5" s="367" t="str">
        <f>B5</f>
        <v>jan-out</v>
      </c>
      <c r="K5" s="368"/>
      <c r="L5" s="131" t="str">
        <f>F5</f>
        <v>2025/2024</v>
      </c>
      <c r="N5" s="370" t="str">
        <f>B5</f>
        <v>jan-out</v>
      </c>
      <c r="O5" s="368"/>
      <c r="P5" s="131" t="str">
        <f>F5</f>
        <v>2025/2024</v>
      </c>
    </row>
    <row r="6" spans="1:16" ht="19.5" customHeight="1" thickBot="1" x14ac:dyDescent="0.3">
      <c r="A6" s="378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166</v>
      </c>
      <c r="B7" s="39">
        <v>276833.40000000002</v>
      </c>
      <c r="C7" s="147">
        <v>302482.26000000018</v>
      </c>
      <c r="D7" s="247">
        <f>B7/$B$33</f>
        <v>0.26840858333405326</v>
      </c>
      <c r="E7" s="246">
        <f>C7/$C$33</f>
        <v>0.28901071896134262</v>
      </c>
      <c r="F7" s="52">
        <f>(C7-B7)/B7</f>
        <v>9.2650886778835789E-2</v>
      </c>
      <c r="H7" s="39">
        <v>25224.976999999992</v>
      </c>
      <c r="I7" s="147">
        <v>29635.992999999991</v>
      </c>
      <c r="J7" s="247">
        <f>H7/$H$33</f>
        <v>0.19041020131603956</v>
      </c>
      <c r="K7" s="246">
        <f>I7/$I$33</f>
        <v>0.22354505351501325</v>
      </c>
      <c r="L7" s="52">
        <f>(I7-H7)/H7</f>
        <v>0.17486699789656898</v>
      </c>
      <c r="N7" s="27">
        <f t="shared" ref="N7:N33" si="0">(H7/B7)*10</f>
        <v>0.91119702319156537</v>
      </c>
      <c r="O7" s="151">
        <f t="shared" ref="O7:O33" si="1">(I7/C7)*10</f>
        <v>0.97975970557744363</v>
      </c>
      <c r="P7" s="61">
        <f>(O7-N7)/N7</f>
        <v>7.5244629471823893E-2</v>
      </c>
    </row>
    <row r="8" spans="1:16" ht="20.100000000000001" customHeight="1" x14ac:dyDescent="0.25">
      <c r="A8" s="8" t="s">
        <v>173</v>
      </c>
      <c r="B8" s="19">
        <v>145894.59</v>
      </c>
      <c r="C8" s="140">
        <v>155564.58999999997</v>
      </c>
      <c r="D8" s="247">
        <f t="shared" ref="D8:D32" si="2">B8/$B$33</f>
        <v>0.14145460850461877</v>
      </c>
      <c r="E8" s="215">
        <f t="shared" ref="E8:E32" si="3">C8/$C$33</f>
        <v>0.14863626713456338</v>
      </c>
      <c r="F8" s="52">
        <f t="shared" ref="F8:F33" si="4">(C8-B8)/B8</f>
        <v>6.6280730491788425E-2</v>
      </c>
      <c r="H8" s="19">
        <v>8511.9330000000045</v>
      </c>
      <c r="I8" s="140">
        <v>10580.445000000002</v>
      </c>
      <c r="J8" s="247">
        <f t="shared" ref="J8:J32" si="5">H8/$H$33</f>
        <v>6.4252144853041565E-2</v>
      </c>
      <c r="K8" s="215">
        <f t="shared" ref="K8:K32" si="6">I8/$I$33</f>
        <v>7.9808567363936656E-2</v>
      </c>
      <c r="L8" s="52">
        <f t="shared" ref="L8:L33" si="7">(I8-H8)/H8</f>
        <v>0.24301319101078403</v>
      </c>
      <c r="N8" s="27">
        <f t="shared" si="0"/>
        <v>0.58343033830109836</v>
      </c>
      <c r="O8" s="152">
        <f t="shared" si="1"/>
        <v>0.68013196319290936</v>
      </c>
      <c r="P8" s="52">
        <f t="shared" ref="P8:P71" si="8">(O8-N8)/N8</f>
        <v>0.16574665138840441</v>
      </c>
    </row>
    <row r="9" spans="1:16" ht="20.100000000000001" customHeight="1" x14ac:dyDescent="0.25">
      <c r="A9" s="8" t="s">
        <v>162</v>
      </c>
      <c r="B9" s="19">
        <v>70361.739999999947</v>
      </c>
      <c r="C9" s="140">
        <v>65638.39</v>
      </c>
      <c r="D9" s="247">
        <f t="shared" si="2"/>
        <v>6.8220434941444835E-2</v>
      </c>
      <c r="E9" s="215">
        <f t="shared" si="3"/>
        <v>6.2715077192840973E-2</v>
      </c>
      <c r="F9" s="52">
        <f t="shared" si="4"/>
        <v>-6.7129522379633461E-2</v>
      </c>
      <c r="H9" s="19">
        <v>10355.994999999997</v>
      </c>
      <c r="I9" s="140">
        <v>9822.4840000000004</v>
      </c>
      <c r="J9" s="247">
        <f t="shared" si="5"/>
        <v>7.8172007561311124E-2</v>
      </c>
      <c r="K9" s="215">
        <f t="shared" si="6"/>
        <v>7.4091248146480604E-2</v>
      </c>
      <c r="L9" s="52">
        <f t="shared" si="7"/>
        <v>-5.1517116414211951E-2</v>
      </c>
      <c r="N9" s="27">
        <f t="shared" si="0"/>
        <v>1.4718219020734855</v>
      </c>
      <c r="O9" s="152">
        <f t="shared" si="1"/>
        <v>1.4964541330157548</v>
      </c>
      <c r="P9" s="52">
        <f t="shared" si="8"/>
        <v>1.6735877423462511E-2</v>
      </c>
    </row>
    <row r="10" spans="1:16" ht="20.100000000000001" customHeight="1" x14ac:dyDescent="0.25">
      <c r="A10" s="8" t="s">
        <v>164</v>
      </c>
      <c r="B10" s="19">
        <v>57903.87999999999</v>
      </c>
      <c r="C10" s="140">
        <v>51593.619999999995</v>
      </c>
      <c r="D10" s="247">
        <f t="shared" si="2"/>
        <v>5.6141702555923587E-2</v>
      </c>
      <c r="E10" s="215">
        <f t="shared" si="3"/>
        <v>4.9295813943000484E-2</v>
      </c>
      <c r="F10" s="52">
        <f t="shared" si="4"/>
        <v>-0.10897818937176569</v>
      </c>
      <c r="H10" s="19">
        <v>10928.108999999999</v>
      </c>
      <c r="I10" s="140">
        <v>9507.1510000000035</v>
      </c>
      <c r="J10" s="247">
        <f t="shared" si="5"/>
        <v>8.2490597898012913E-2</v>
      </c>
      <c r="K10" s="215">
        <f t="shared" si="6"/>
        <v>7.1712683258843835E-2</v>
      </c>
      <c r="L10" s="52">
        <f t="shared" si="7"/>
        <v>-0.13002780261434024</v>
      </c>
      <c r="N10" s="27">
        <f t="shared" si="0"/>
        <v>1.8872844099566386</v>
      </c>
      <c r="O10" s="152">
        <f t="shared" si="1"/>
        <v>1.8426989616157976</v>
      </c>
      <c r="P10" s="52">
        <f t="shared" si="8"/>
        <v>-2.3624127929857359E-2</v>
      </c>
    </row>
    <row r="11" spans="1:16" ht="20.100000000000001" customHeight="1" x14ac:dyDescent="0.25">
      <c r="A11" s="8" t="s">
        <v>183</v>
      </c>
      <c r="B11" s="19">
        <v>75115.809999999983</v>
      </c>
      <c r="C11" s="140">
        <v>82332.069999999978</v>
      </c>
      <c r="D11" s="247">
        <f t="shared" si="2"/>
        <v>7.2829825259849088E-2</v>
      </c>
      <c r="E11" s="215">
        <f t="shared" si="3"/>
        <v>7.8665276913348806E-2</v>
      </c>
      <c r="F11" s="52">
        <f t="shared" si="4"/>
        <v>9.6068457492503867E-2</v>
      </c>
      <c r="H11" s="19">
        <v>5536.2739999999994</v>
      </c>
      <c r="I11" s="140">
        <v>5810.4999999999991</v>
      </c>
      <c r="J11" s="247">
        <f t="shared" si="5"/>
        <v>4.1790446305689628E-2</v>
      </c>
      <c r="K11" s="215">
        <f t="shared" si="6"/>
        <v>4.3828750177157372E-2</v>
      </c>
      <c r="L11" s="52">
        <f t="shared" si="7"/>
        <v>4.9532591775623767E-2</v>
      </c>
      <c r="N11" s="27">
        <f t="shared" si="0"/>
        <v>0.73703179130997865</v>
      </c>
      <c r="O11" s="152">
        <f t="shared" si="1"/>
        <v>0.70573957389872499</v>
      </c>
      <c r="P11" s="52">
        <f t="shared" si="8"/>
        <v>-4.2457079572694942E-2</v>
      </c>
    </row>
    <row r="12" spans="1:16" ht="20.100000000000001" customHeight="1" x14ac:dyDescent="0.25">
      <c r="A12" s="8" t="s">
        <v>163</v>
      </c>
      <c r="B12" s="19">
        <v>25456.729999999992</v>
      </c>
      <c r="C12" s="140">
        <v>22030.909999999996</v>
      </c>
      <c r="D12" s="247">
        <f t="shared" si="2"/>
        <v>2.4682010319627225E-2</v>
      </c>
      <c r="E12" s="215">
        <f t="shared" si="3"/>
        <v>2.1049727473183479E-2</v>
      </c>
      <c r="F12" s="52">
        <f t="shared" si="4"/>
        <v>-0.13457423636107219</v>
      </c>
      <c r="H12" s="19">
        <v>7826.9629999999988</v>
      </c>
      <c r="I12" s="140">
        <v>5749.2369999999992</v>
      </c>
      <c r="J12" s="247">
        <f t="shared" si="5"/>
        <v>5.9081663405409372E-2</v>
      </c>
      <c r="K12" s="215">
        <f t="shared" si="6"/>
        <v>4.3366641800579933E-2</v>
      </c>
      <c r="L12" s="52">
        <f t="shared" si="7"/>
        <v>-0.26545749609395114</v>
      </c>
      <c r="N12" s="27">
        <f t="shared" si="0"/>
        <v>3.0746144536238558</v>
      </c>
      <c r="O12" s="152">
        <f t="shared" si="1"/>
        <v>2.6096230251042742</v>
      </c>
      <c r="P12" s="52">
        <f t="shared" si="8"/>
        <v>-0.15123568679368082</v>
      </c>
    </row>
    <row r="13" spans="1:16" ht="20.100000000000001" customHeight="1" x14ac:dyDescent="0.25">
      <c r="A13" s="8" t="s">
        <v>169</v>
      </c>
      <c r="B13" s="19">
        <v>64028.139999999978</v>
      </c>
      <c r="C13" s="140">
        <v>57956.250000000022</v>
      </c>
      <c r="D13" s="247">
        <f t="shared" si="2"/>
        <v>6.2079584150302757E-2</v>
      </c>
      <c r="E13" s="215">
        <f t="shared" si="3"/>
        <v>5.5375073833431786E-2</v>
      </c>
      <c r="F13" s="52">
        <f t="shared" si="4"/>
        <v>-9.4831584987475168E-2</v>
      </c>
      <c r="H13" s="19">
        <v>5438.3549999999977</v>
      </c>
      <c r="I13" s="140">
        <v>4969.55</v>
      </c>
      <c r="J13" s="247">
        <f t="shared" si="5"/>
        <v>4.1051306820937446E-2</v>
      </c>
      <c r="K13" s="215">
        <f t="shared" si="6"/>
        <v>3.7485442809206168E-2</v>
      </c>
      <c r="L13" s="52">
        <f t="shared" si="7"/>
        <v>-8.6203456743812745E-2</v>
      </c>
      <c r="N13" s="27">
        <f t="shared" si="0"/>
        <v>0.84936951159287144</v>
      </c>
      <c r="O13" s="152">
        <f t="shared" si="1"/>
        <v>0.85746576081095616</v>
      </c>
      <c r="P13" s="52">
        <f t="shared" si="8"/>
        <v>9.5320695028261078E-3</v>
      </c>
    </row>
    <row r="14" spans="1:16" ht="20.100000000000001" customHeight="1" x14ac:dyDescent="0.25">
      <c r="A14" s="8" t="s">
        <v>165</v>
      </c>
      <c r="B14" s="19">
        <v>27265.740000000005</v>
      </c>
      <c r="C14" s="140">
        <v>23499.849999999988</v>
      </c>
      <c r="D14" s="247">
        <f t="shared" si="2"/>
        <v>2.6435967072450908E-2</v>
      </c>
      <c r="E14" s="215">
        <f t="shared" si="3"/>
        <v>2.2453245833272007E-2</v>
      </c>
      <c r="F14" s="52">
        <f t="shared" si="4"/>
        <v>-0.13811801916984526</v>
      </c>
      <c r="H14" s="19">
        <v>5730.2119999999995</v>
      </c>
      <c r="I14" s="140">
        <v>4935.7699999999995</v>
      </c>
      <c r="J14" s="247">
        <f t="shared" si="5"/>
        <v>4.3254383165684786E-2</v>
      </c>
      <c r="K14" s="215">
        <f t="shared" si="6"/>
        <v>3.7230639404854667E-2</v>
      </c>
      <c r="L14" s="52">
        <f t="shared" si="7"/>
        <v>-0.13864094382546407</v>
      </c>
      <c r="N14" s="27">
        <f t="shared" si="0"/>
        <v>2.1016161673954197</v>
      </c>
      <c r="O14" s="152">
        <f t="shared" si="1"/>
        <v>2.1003410660068051</v>
      </c>
      <c r="P14" s="52">
        <f t="shared" si="8"/>
        <v>-6.0672420035424069E-4</v>
      </c>
    </row>
    <row r="15" spans="1:16" ht="20.100000000000001" customHeight="1" x14ac:dyDescent="0.25">
      <c r="A15" s="8" t="s">
        <v>181</v>
      </c>
      <c r="B15" s="19">
        <v>15049.789999999997</v>
      </c>
      <c r="C15" s="140">
        <v>13989.609999999999</v>
      </c>
      <c r="D15" s="247">
        <f t="shared" si="2"/>
        <v>1.4591782687258838E-2</v>
      </c>
      <c r="E15" s="215">
        <f t="shared" si="3"/>
        <v>1.3366559890450389E-2</v>
      </c>
      <c r="F15" s="52">
        <f t="shared" si="4"/>
        <v>-7.0444836771808683E-2</v>
      </c>
      <c r="H15" s="19">
        <v>4569.5289999999995</v>
      </c>
      <c r="I15" s="140">
        <v>4223.2499999999991</v>
      </c>
      <c r="J15" s="247">
        <f t="shared" si="5"/>
        <v>3.4492992275453056E-2</v>
      </c>
      <c r="K15" s="215">
        <f t="shared" si="6"/>
        <v>3.1856082813127934E-2</v>
      </c>
      <c r="L15" s="52">
        <f t="shared" si="7"/>
        <v>-7.5780020216525704E-2</v>
      </c>
      <c r="N15" s="27">
        <f t="shared" si="0"/>
        <v>3.0362742603052935</v>
      </c>
      <c r="O15" s="152">
        <f t="shared" si="1"/>
        <v>3.0188475590098647</v>
      </c>
      <c r="P15" s="52">
        <f t="shared" si="8"/>
        <v>-5.7395017055134369E-3</v>
      </c>
    </row>
    <row r="16" spans="1:16" ht="20.100000000000001" customHeight="1" x14ac:dyDescent="0.25">
      <c r="A16" s="8" t="s">
        <v>174</v>
      </c>
      <c r="B16" s="19">
        <v>24662.530000000002</v>
      </c>
      <c r="C16" s="140">
        <v>21603.33</v>
      </c>
      <c r="D16" s="247">
        <f t="shared" si="2"/>
        <v>2.391198005274504E-2</v>
      </c>
      <c r="E16" s="215">
        <f t="shared" si="3"/>
        <v>2.0641190446207124E-2</v>
      </c>
      <c r="F16" s="52">
        <f t="shared" si="4"/>
        <v>-0.12404242387135465</v>
      </c>
      <c r="H16" s="19">
        <v>4838.3929999999973</v>
      </c>
      <c r="I16" s="140">
        <v>4016.0619999999994</v>
      </c>
      <c r="J16" s="247">
        <f t="shared" si="5"/>
        <v>3.6522506449703257E-2</v>
      </c>
      <c r="K16" s="215">
        <f t="shared" si="6"/>
        <v>3.0293258427669733E-2</v>
      </c>
      <c r="L16" s="52">
        <f t="shared" si="7"/>
        <v>-0.16995952995136987</v>
      </c>
      <c r="N16" s="27">
        <f t="shared" si="0"/>
        <v>1.9618396814925301</v>
      </c>
      <c r="O16" s="152">
        <f t="shared" si="1"/>
        <v>1.8590013669188958</v>
      </c>
      <c r="P16" s="52">
        <f t="shared" si="8"/>
        <v>-5.2419326382162283E-2</v>
      </c>
    </row>
    <row r="17" spans="1:16" ht="20.100000000000001" customHeight="1" x14ac:dyDescent="0.25">
      <c r="A17" s="8" t="s">
        <v>188</v>
      </c>
      <c r="B17" s="19">
        <v>8106.41</v>
      </c>
      <c r="C17" s="140">
        <v>10649.500000000002</v>
      </c>
      <c r="D17" s="247">
        <f t="shared" si="2"/>
        <v>7.859709211478827E-3</v>
      </c>
      <c r="E17" s="215">
        <f t="shared" si="3"/>
        <v>1.017520713968091E-2</v>
      </c>
      <c r="F17" s="52">
        <f t="shared" si="4"/>
        <v>0.31371346872413336</v>
      </c>
      <c r="H17" s="19">
        <v>2521.8830000000007</v>
      </c>
      <c r="I17" s="140">
        <v>3390.3830000000003</v>
      </c>
      <c r="J17" s="247">
        <f t="shared" si="5"/>
        <v>1.9036380081753814E-2</v>
      </c>
      <c r="K17" s="215">
        <f t="shared" si="6"/>
        <v>2.5573745721001871E-2</v>
      </c>
      <c r="L17" s="52">
        <f t="shared" si="7"/>
        <v>0.34438552462584476</v>
      </c>
      <c r="N17" s="27">
        <f t="shared" si="0"/>
        <v>3.1109739083021966</v>
      </c>
      <c r="O17" s="152">
        <f t="shared" si="1"/>
        <v>3.183607681111789</v>
      </c>
      <c r="P17" s="52">
        <f t="shared" si="8"/>
        <v>2.3347599481871619E-2</v>
      </c>
    </row>
    <row r="18" spans="1:16" ht="20.100000000000001" customHeight="1" x14ac:dyDescent="0.25">
      <c r="A18" s="8" t="s">
        <v>175</v>
      </c>
      <c r="B18" s="19">
        <v>15637.869999999997</v>
      </c>
      <c r="C18" s="140">
        <v>17737.820000000003</v>
      </c>
      <c r="D18" s="247">
        <f t="shared" si="2"/>
        <v>1.5161965763748488E-2</v>
      </c>
      <c r="E18" s="215">
        <f t="shared" si="3"/>
        <v>1.6947837241783635E-2</v>
      </c>
      <c r="F18" s="52">
        <f t="shared" si="4"/>
        <v>0.13428619115007392</v>
      </c>
      <c r="H18" s="19">
        <v>2805.2659999999996</v>
      </c>
      <c r="I18" s="140">
        <v>3115.8320000000003</v>
      </c>
      <c r="J18" s="247">
        <f t="shared" si="5"/>
        <v>2.1175490618090202E-2</v>
      </c>
      <c r="K18" s="215">
        <f t="shared" si="6"/>
        <v>2.3502800502881446E-2</v>
      </c>
      <c r="L18" s="52">
        <f t="shared" si="7"/>
        <v>0.11070821804420714</v>
      </c>
      <c r="N18" s="27">
        <f t="shared" si="0"/>
        <v>1.7938926465049267</v>
      </c>
      <c r="O18" s="152">
        <f t="shared" si="1"/>
        <v>1.7566036863605561</v>
      </c>
      <c r="P18" s="52">
        <f t="shared" si="8"/>
        <v>-2.0786617424973237E-2</v>
      </c>
    </row>
    <row r="19" spans="1:16" ht="20.100000000000001" customHeight="1" x14ac:dyDescent="0.25">
      <c r="A19" s="8" t="s">
        <v>197</v>
      </c>
      <c r="B19" s="19">
        <v>21336.089999999993</v>
      </c>
      <c r="C19" s="140">
        <v>32681.230000000003</v>
      </c>
      <c r="D19" s="247">
        <f t="shared" si="2"/>
        <v>2.068677295004092E-2</v>
      </c>
      <c r="E19" s="215">
        <f t="shared" si="3"/>
        <v>3.1225718092826319E-2</v>
      </c>
      <c r="F19" s="52">
        <f t="shared" si="4"/>
        <v>0.53173472740319405</v>
      </c>
      <c r="H19" s="19">
        <v>2074.2130000000006</v>
      </c>
      <c r="I19" s="140">
        <v>3110.0690000000004</v>
      </c>
      <c r="J19" s="247">
        <f t="shared" si="5"/>
        <v>1.5657152627031001E-2</v>
      </c>
      <c r="K19" s="215">
        <f t="shared" si="6"/>
        <v>2.3459330046419702E-2</v>
      </c>
      <c r="L19" s="52">
        <f t="shared" si="7"/>
        <v>0.49939712073928738</v>
      </c>
      <c r="N19" s="27">
        <f t="shared" si="0"/>
        <v>0.97216172222745656</v>
      </c>
      <c r="O19" s="152">
        <f t="shared" si="1"/>
        <v>0.95163768315941599</v>
      </c>
      <c r="P19" s="52">
        <f t="shared" si="8"/>
        <v>-2.1111753938444576E-2</v>
      </c>
    </row>
    <row r="20" spans="1:16" ht="20.100000000000001" customHeight="1" x14ac:dyDescent="0.25">
      <c r="A20" s="8" t="s">
        <v>171</v>
      </c>
      <c r="B20" s="19">
        <v>24031.020000000008</v>
      </c>
      <c r="C20" s="140">
        <v>17373.229999999996</v>
      </c>
      <c r="D20" s="247">
        <f t="shared" si="2"/>
        <v>2.3299688672943013E-2</v>
      </c>
      <c r="E20" s="215">
        <f t="shared" si="3"/>
        <v>1.6599484852370391E-2</v>
      </c>
      <c r="F20" s="52">
        <f t="shared" si="4"/>
        <v>-0.27704982976170006</v>
      </c>
      <c r="H20" s="19">
        <v>3619.043999999999</v>
      </c>
      <c r="I20" s="140">
        <v>2870.0320000000006</v>
      </c>
      <c r="J20" s="247">
        <f t="shared" si="5"/>
        <v>2.7318276508700289E-2</v>
      </c>
      <c r="K20" s="215">
        <f t="shared" si="6"/>
        <v>2.1648724813432125E-2</v>
      </c>
      <c r="L20" s="52">
        <f t="shared" si="7"/>
        <v>-0.20696404906931185</v>
      </c>
      <c r="N20" s="27">
        <f t="shared" si="0"/>
        <v>1.5059885098510168</v>
      </c>
      <c r="O20" s="152">
        <f t="shared" si="1"/>
        <v>1.6519852669883499</v>
      </c>
      <c r="P20" s="52">
        <f t="shared" si="8"/>
        <v>9.6944137476703662E-2</v>
      </c>
    </row>
    <row r="21" spans="1:16" ht="20.100000000000001" customHeight="1" x14ac:dyDescent="0.25">
      <c r="A21" s="8" t="s">
        <v>179</v>
      </c>
      <c r="B21" s="19">
        <v>19143.02</v>
      </c>
      <c r="C21" s="140">
        <v>20262.260000000013</v>
      </c>
      <c r="D21" s="247">
        <f t="shared" si="2"/>
        <v>1.8560444220009031E-2</v>
      </c>
      <c r="E21" s="215">
        <f t="shared" si="3"/>
        <v>1.935984718701075E-2</v>
      </c>
      <c r="F21" s="52">
        <f t="shared" si="4"/>
        <v>5.8467263785965458E-2</v>
      </c>
      <c r="H21" s="19">
        <v>2593.9919999999997</v>
      </c>
      <c r="I21" s="140">
        <v>2702.8989999999999</v>
      </c>
      <c r="J21" s="247">
        <f t="shared" si="5"/>
        <v>1.9580693331541835E-2</v>
      </c>
      <c r="K21" s="215">
        <f t="shared" si="6"/>
        <v>2.0388036317888047E-2</v>
      </c>
      <c r="L21" s="52">
        <f t="shared" si="7"/>
        <v>4.1984323775863676E-2</v>
      </c>
      <c r="N21" s="27">
        <f t="shared" si="0"/>
        <v>1.3550589196479967</v>
      </c>
      <c r="O21" s="152">
        <f t="shared" si="1"/>
        <v>1.3339573176930897</v>
      </c>
      <c r="P21" s="52">
        <f t="shared" si="8"/>
        <v>-1.5572460834683576E-2</v>
      </c>
    </row>
    <row r="22" spans="1:16" ht="20.100000000000001" customHeight="1" x14ac:dyDescent="0.25">
      <c r="A22" s="8" t="s">
        <v>176</v>
      </c>
      <c r="B22" s="19">
        <v>16466.589999999997</v>
      </c>
      <c r="C22" s="140">
        <v>16537.580000000002</v>
      </c>
      <c r="D22" s="247">
        <f t="shared" si="2"/>
        <v>1.5965465490228734E-2</v>
      </c>
      <c r="E22" s="215">
        <f t="shared" si="3"/>
        <v>1.5801051888731321E-2</v>
      </c>
      <c r="F22" s="52">
        <f t="shared" si="4"/>
        <v>4.3111536754121679E-3</v>
      </c>
      <c r="H22" s="19">
        <v>2719.6409999999992</v>
      </c>
      <c r="I22" s="140">
        <v>2421.6969999999992</v>
      </c>
      <c r="J22" s="247">
        <f t="shared" si="5"/>
        <v>2.0529152130341094E-2</v>
      </c>
      <c r="K22" s="215">
        <f t="shared" si="6"/>
        <v>1.826692243658402E-2</v>
      </c>
      <c r="L22" s="52">
        <f t="shared" si="7"/>
        <v>-0.10955269463874094</v>
      </c>
      <c r="N22" s="27">
        <f t="shared" si="0"/>
        <v>1.6516115358431829</v>
      </c>
      <c r="O22" s="152">
        <f t="shared" si="1"/>
        <v>1.4643599607681406</v>
      </c>
      <c r="P22" s="52">
        <f t="shared" si="8"/>
        <v>-0.11337507096028267</v>
      </c>
    </row>
    <row r="23" spans="1:16" ht="20.100000000000001" customHeight="1" x14ac:dyDescent="0.25">
      <c r="A23" s="8" t="s">
        <v>167</v>
      </c>
      <c r="B23" s="19">
        <v>11317</v>
      </c>
      <c r="C23" s="140">
        <v>10302.290000000003</v>
      </c>
      <c r="D23" s="247">
        <f t="shared" si="2"/>
        <v>1.0972591954552741E-2</v>
      </c>
      <c r="E23" s="215">
        <f t="shared" si="3"/>
        <v>9.8434607036070459E-3</v>
      </c>
      <c r="F23" s="52">
        <f t="shared" si="4"/>
        <v>-8.9662454714146619E-2</v>
      </c>
      <c r="H23" s="19">
        <v>2439.3640000000005</v>
      </c>
      <c r="I23" s="140">
        <v>2380.4509999999991</v>
      </c>
      <c r="J23" s="247">
        <f t="shared" si="5"/>
        <v>1.8413487168812869E-2</v>
      </c>
      <c r="K23" s="215">
        <f t="shared" si="6"/>
        <v>1.7955802803194979E-2</v>
      </c>
      <c r="L23" s="52">
        <f t="shared" si="7"/>
        <v>-2.4150967219324939E-2</v>
      </c>
      <c r="N23" s="27">
        <f t="shared" si="0"/>
        <v>2.1554864363347184</v>
      </c>
      <c r="O23" s="152">
        <f t="shared" si="1"/>
        <v>2.3106037589700916</v>
      </c>
      <c r="P23" s="52">
        <f t="shared" si="8"/>
        <v>7.1963952090156227E-2</v>
      </c>
    </row>
    <row r="24" spans="1:16" ht="20.100000000000001" customHeight="1" x14ac:dyDescent="0.25">
      <c r="A24" s="8" t="s">
        <v>170</v>
      </c>
      <c r="B24" s="19">
        <v>11122.810000000003</v>
      </c>
      <c r="C24" s="140">
        <v>11161.700000000004</v>
      </c>
      <c r="D24" s="247">
        <f t="shared" si="2"/>
        <v>1.0784311700805762E-2</v>
      </c>
      <c r="E24" s="215">
        <f t="shared" si="3"/>
        <v>1.0664595476874636E-2</v>
      </c>
      <c r="F24" s="52">
        <f t="shared" si="4"/>
        <v>3.4964186208342341E-3</v>
      </c>
      <c r="H24" s="19">
        <v>2507.2300000000005</v>
      </c>
      <c r="I24" s="140">
        <v>2377.5949999999993</v>
      </c>
      <c r="J24" s="247">
        <f t="shared" si="5"/>
        <v>1.8925772223523298E-2</v>
      </c>
      <c r="K24" s="215">
        <f t="shared" si="6"/>
        <v>1.7934259922116592E-2</v>
      </c>
      <c r="L24" s="52">
        <f t="shared" si="7"/>
        <v>-5.1704470670820429E-2</v>
      </c>
      <c r="N24" s="27">
        <f t="shared" si="0"/>
        <v>2.2541336227086499</v>
      </c>
      <c r="O24" s="152">
        <f t="shared" si="1"/>
        <v>2.1301369863013684</v>
      </c>
      <c r="P24" s="52">
        <f t="shared" si="8"/>
        <v>-5.5008556350924137E-2</v>
      </c>
    </row>
    <row r="25" spans="1:16" ht="20.100000000000001" customHeight="1" x14ac:dyDescent="0.25">
      <c r="A25" s="8" t="s">
        <v>168</v>
      </c>
      <c r="B25" s="19">
        <v>12450.979999999996</v>
      </c>
      <c r="C25" s="140">
        <v>10050.630000000008</v>
      </c>
      <c r="D25" s="247">
        <f t="shared" si="2"/>
        <v>1.2072061763214372E-2</v>
      </c>
      <c r="E25" s="215">
        <f t="shared" si="3"/>
        <v>9.6030087923650136E-3</v>
      </c>
      <c r="F25" s="52">
        <f t="shared" si="4"/>
        <v>-0.19278402181996826</v>
      </c>
      <c r="H25" s="19">
        <v>2637.1540000000005</v>
      </c>
      <c r="I25" s="140">
        <v>2312.8579999999997</v>
      </c>
      <c r="J25" s="247">
        <f t="shared" si="5"/>
        <v>1.9906500768718211E-2</v>
      </c>
      <c r="K25" s="215">
        <f t="shared" si="6"/>
        <v>1.7445947074647594E-2</v>
      </c>
      <c r="L25" s="52">
        <f t="shared" si="7"/>
        <v>-0.12297196144024986</v>
      </c>
      <c r="N25" s="27">
        <f t="shared" si="0"/>
        <v>2.1180292635599778</v>
      </c>
      <c r="O25" s="152">
        <f t="shared" si="1"/>
        <v>2.3012069890146165</v>
      </c>
      <c r="P25" s="52">
        <f t="shared" si="8"/>
        <v>8.6484983284298017E-2</v>
      </c>
    </row>
    <row r="26" spans="1:16" ht="20.100000000000001" customHeight="1" x14ac:dyDescent="0.25">
      <c r="A26" s="8" t="s">
        <v>204</v>
      </c>
      <c r="B26" s="19">
        <v>25153.149999999991</v>
      </c>
      <c r="C26" s="140">
        <v>25964.899999999998</v>
      </c>
      <c r="D26" s="247">
        <f t="shared" si="2"/>
        <v>2.4387669110334732E-2</v>
      </c>
      <c r="E26" s="215">
        <f t="shared" si="3"/>
        <v>2.4808510809061532E-2</v>
      </c>
      <c r="F26" s="52">
        <f t="shared" si="4"/>
        <v>3.2272299890868841E-2</v>
      </c>
      <c r="H26" s="19">
        <v>941.11500000000001</v>
      </c>
      <c r="I26" s="140">
        <v>1265.3120000000006</v>
      </c>
      <c r="J26" s="247">
        <f t="shared" si="5"/>
        <v>7.1039865214364561E-3</v>
      </c>
      <c r="K26" s="215">
        <f t="shared" si="6"/>
        <v>9.5442807923860912E-3</v>
      </c>
      <c r="L26" s="52">
        <f t="shared" si="7"/>
        <v>0.34448181146831214</v>
      </c>
      <c r="N26" s="27">
        <f t="shared" si="0"/>
        <v>0.37415393300640298</v>
      </c>
      <c r="O26" s="152">
        <f t="shared" si="1"/>
        <v>0.48731633859556583</v>
      </c>
      <c r="P26" s="52">
        <f t="shared" si="8"/>
        <v>0.30244879341473146</v>
      </c>
    </row>
    <row r="27" spans="1:16" ht="20.100000000000001" customHeight="1" x14ac:dyDescent="0.25">
      <c r="A27" s="8" t="s">
        <v>200</v>
      </c>
      <c r="B27" s="19">
        <v>7567.4099999999989</v>
      </c>
      <c r="C27" s="140">
        <v>5792.86</v>
      </c>
      <c r="D27" s="247">
        <f t="shared" si="2"/>
        <v>7.3371124929576693E-3</v>
      </c>
      <c r="E27" s="215">
        <f t="shared" si="3"/>
        <v>5.5348655271300947E-3</v>
      </c>
      <c r="F27" s="52">
        <f t="shared" si="4"/>
        <v>-0.23449898974682218</v>
      </c>
      <c r="H27" s="19">
        <v>1511.097</v>
      </c>
      <c r="I27" s="140">
        <v>1244.335</v>
      </c>
      <c r="J27" s="247">
        <f t="shared" si="5"/>
        <v>1.1406483501573203E-2</v>
      </c>
      <c r="K27" s="215">
        <f t="shared" si="6"/>
        <v>9.3860507446335301E-3</v>
      </c>
      <c r="L27" s="52">
        <f t="shared" si="7"/>
        <v>-0.17653532499899077</v>
      </c>
      <c r="N27" s="27">
        <f t="shared" si="0"/>
        <v>1.9968483272348136</v>
      </c>
      <c r="O27" s="152">
        <f t="shared" si="1"/>
        <v>2.1480494954133196</v>
      </c>
      <c r="P27" s="52">
        <f t="shared" si="8"/>
        <v>7.5719906272443627E-2</v>
      </c>
    </row>
    <row r="28" spans="1:16" ht="20.100000000000001" customHeight="1" x14ac:dyDescent="0.25">
      <c r="A28" s="8" t="s">
        <v>199</v>
      </c>
      <c r="B28" s="19">
        <v>3920.64</v>
      </c>
      <c r="C28" s="140">
        <v>3855.66</v>
      </c>
      <c r="D28" s="247">
        <f t="shared" si="2"/>
        <v>3.8013239304318862E-3</v>
      </c>
      <c r="E28" s="215">
        <f t="shared" si="3"/>
        <v>3.6839418902466863E-3</v>
      </c>
      <c r="F28" s="52">
        <f t="shared" ref="F28:F29" si="9">(C28-B28)/B28</f>
        <v>-1.657382468168463E-2</v>
      </c>
      <c r="H28" s="19">
        <v>988.7890000000001</v>
      </c>
      <c r="I28" s="140">
        <v>934.0619999999999</v>
      </c>
      <c r="J28" s="247">
        <f t="shared" si="5"/>
        <v>7.4638526944577795E-3</v>
      </c>
      <c r="K28" s="215">
        <f t="shared" si="6"/>
        <v>7.0456535664703505E-3</v>
      </c>
      <c r="L28" s="52">
        <f t="shared" ref="L28" si="10">(I28-H28)/H28</f>
        <v>-5.5347500831825797E-2</v>
      </c>
      <c r="N28" s="27">
        <f t="shared" si="0"/>
        <v>2.5220091617695073</v>
      </c>
      <c r="O28" s="152">
        <f t="shared" si="1"/>
        <v>2.4225735671713791</v>
      </c>
      <c r="P28" s="52">
        <f t="shared" ref="P28" si="11">(O28-N28)/N28</f>
        <v>-3.9427134566141553E-2</v>
      </c>
    </row>
    <row r="29" spans="1:16" ht="20.100000000000001" customHeight="1" x14ac:dyDescent="0.25">
      <c r="A29" s="8" t="s">
        <v>172</v>
      </c>
      <c r="B29" s="19">
        <v>5646.7799999999988</v>
      </c>
      <c r="C29" s="140">
        <v>3889.3700000000003</v>
      </c>
      <c r="D29" s="247">
        <f t="shared" si="2"/>
        <v>5.4749326497419201E-3</v>
      </c>
      <c r="E29" s="215">
        <f t="shared" si="3"/>
        <v>3.7161505603888196E-3</v>
      </c>
      <c r="F29" s="52">
        <f t="shared" si="9"/>
        <v>-0.31122338748809036</v>
      </c>
      <c r="H29" s="19">
        <v>1649.1609999999996</v>
      </c>
      <c r="I29" s="140">
        <v>897.38900000000001</v>
      </c>
      <c r="J29" s="247">
        <f t="shared" si="5"/>
        <v>1.2448656663296902E-2</v>
      </c>
      <c r="K29" s="215">
        <f t="shared" si="6"/>
        <v>6.769028189093724E-3</v>
      </c>
      <c r="L29" s="52">
        <f t="shared" ref="L29:L32" si="12">(I29-H29)/H29</f>
        <v>-0.45585118736133085</v>
      </c>
      <c r="N29" s="27">
        <f t="shared" ref="N29:N30" si="13">(H29/B29)*10</f>
        <v>2.9205334721735214</v>
      </c>
      <c r="O29" s="152">
        <f t="shared" ref="O29:O30" si="14">(I29/C29)*10</f>
        <v>2.3072862700128809</v>
      </c>
      <c r="P29" s="52">
        <f t="shared" ref="P29:P30" si="15">(O29-N29)/N29</f>
        <v>-0.20997780302933811</v>
      </c>
    </row>
    <row r="30" spans="1:16" ht="20.100000000000001" customHeight="1" x14ac:dyDescent="0.25">
      <c r="A30" s="8" t="s">
        <v>182</v>
      </c>
      <c r="B30" s="19">
        <v>3145.4900000000002</v>
      </c>
      <c r="C30" s="140">
        <v>3055.4</v>
      </c>
      <c r="D30" s="247">
        <f t="shared" si="2"/>
        <v>3.0497639186291511E-3</v>
      </c>
      <c r="E30" s="215">
        <f t="shared" si="3"/>
        <v>2.919322775208324E-3</v>
      </c>
      <c r="F30" s="52">
        <f t="shared" si="4"/>
        <v>-2.8641006647612977E-2</v>
      </c>
      <c r="H30" s="19">
        <v>702.59899999999993</v>
      </c>
      <c r="I30" s="140">
        <v>753.14099999999996</v>
      </c>
      <c r="J30" s="247">
        <f t="shared" si="5"/>
        <v>5.3035535784412453E-3</v>
      </c>
      <c r="K30" s="215">
        <f t="shared" si="6"/>
        <v>5.6809618341234804E-3</v>
      </c>
      <c r="L30" s="52">
        <f t="shared" si="12"/>
        <v>7.1935769905735747E-2</v>
      </c>
      <c r="N30" s="27">
        <f t="shared" si="13"/>
        <v>2.2336710655573535</v>
      </c>
      <c r="O30" s="152">
        <f t="shared" si="14"/>
        <v>2.4649505793022191</v>
      </c>
      <c r="P30" s="52">
        <f t="shared" si="15"/>
        <v>0.10354233320704088</v>
      </c>
    </row>
    <row r="31" spans="1:16" ht="20.100000000000001" customHeight="1" x14ac:dyDescent="0.25">
      <c r="A31" s="8" t="s">
        <v>185</v>
      </c>
      <c r="B31" s="19">
        <v>4021.6899999999996</v>
      </c>
      <c r="C31" s="140">
        <v>4875.7999999999993</v>
      </c>
      <c r="D31" s="247">
        <f t="shared" si="2"/>
        <v>3.8992986955646556E-3</v>
      </c>
      <c r="E31" s="215">
        <f t="shared" si="3"/>
        <v>4.6586482906855872E-3</v>
      </c>
      <c r="F31" s="52">
        <f t="shared" si="4"/>
        <v>0.21237589172710969</v>
      </c>
      <c r="H31" s="19">
        <v>665.822</v>
      </c>
      <c r="I31" s="140">
        <v>721.12099999999998</v>
      </c>
      <c r="J31" s="247">
        <f t="shared" si="5"/>
        <v>5.0259431776943989E-3</v>
      </c>
      <c r="K31" s="215">
        <f t="shared" si="6"/>
        <v>5.4394341548062823E-3</v>
      </c>
      <c r="L31" s="52">
        <f t="shared" si="12"/>
        <v>8.3053729074737653E-2</v>
      </c>
      <c r="N31" s="27">
        <f t="shared" ref="N31:N32" si="16">(H31/B31)*10</f>
        <v>1.6555776302997001</v>
      </c>
      <c r="O31" s="152">
        <f t="shared" ref="O31:O32" si="17">(I31/C31)*10</f>
        <v>1.478979859715329</v>
      </c>
      <c r="P31" s="52">
        <f t="shared" ref="P31:P32" si="18">(O31-N31)/N31</f>
        <v>-0.10666837202457403</v>
      </c>
    </row>
    <row r="32" spans="1:16" ht="20.100000000000001" customHeight="1" thickBot="1" x14ac:dyDescent="0.3">
      <c r="A32" s="8" t="s">
        <v>17</v>
      </c>
      <c r="B32" s="19">
        <f>B33-SUM(B7:B31)</f>
        <v>59748.729999999981</v>
      </c>
      <c r="C32" s="140">
        <f>C33-SUM(C7:C31)</f>
        <v>55731.490000000224</v>
      </c>
      <c r="D32" s="247">
        <f t="shared" si="2"/>
        <v>5.7930408597043723E-2</v>
      </c>
      <c r="E32" s="215">
        <f t="shared" si="3"/>
        <v>5.3249397150388032E-2</v>
      </c>
      <c r="F32" s="52">
        <f t="shared" si="4"/>
        <v>-6.7235571366952226E-2</v>
      </c>
      <c r="H32" s="19">
        <f>H33-SUM(H7:H31)</f>
        <v>13139.914999999964</v>
      </c>
      <c r="I32" s="140">
        <f>I33-SUM(I7:I31)</f>
        <v>12825.178999999989</v>
      </c>
      <c r="J32" s="247">
        <f t="shared" si="5"/>
        <v>9.9186368353304813E-2</v>
      </c>
      <c r="K32" s="215">
        <f t="shared" si="6"/>
        <v>9.6740653363449725E-2</v>
      </c>
      <c r="L32" s="52">
        <f t="shared" si="12"/>
        <v>-2.3952666360473121E-2</v>
      </c>
      <c r="N32" s="27">
        <f t="shared" si="16"/>
        <v>2.1991956983855503</v>
      </c>
      <c r="O32" s="152">
        <f t="shared" si="17"/>
        <v>2.3012445925992537</v>
      </c>
      <c r="P32" s="52">
        <f t="shared" si="18"/>
        <v>4.6402825491436928E-2</v>
      </c>
    </row>
    <row r="33" spans="1:16" ht="26.25" customHeight="1" thickBot="1" x14ac:dyDescent="0.3">
      <c r="A33" s="12" t="s">
        <v>18</v>
      </c>
      <c r="B33" s="17">
        <v>1031388.0299999999</v>
      </c>
      <c r="C33" s="145">
        <v>1046612.6000000002</v>
      </c>
      <c r="D33" s="243">
        <f>SUM(D7:D32)</f>
        <v>0.99999999999999967</v>
      </c>
      <c r="E33" s="244">
        <f>SUM(E7:E32)</f>
        <v>1.0000000000000002</v>
      </c>
      <c r="F33" s="57">
        <f t="shared" si="4"/>
        <v>1.4761243641736175E-2</v>
      </c>
      <c r="G33" s="1"/>
      <c r="H33" s="17">
        <v>132477.02499999994</v>
      </c>
      <c r="I33" s="145">
        <v>132572.79700000002</v>
      </c>
      <c r="J33" s="243">
        <f>SUM(J7:J32)</f>
        <v>1.0000000000000004</v>
      </c>
      <c r="K33" s="244">
        <f>SUM(K7:K32)</f>
        <v>0.99999999999999978</v>
      </c>
      <c r="L33" s="57">
        <f t="shared" si="7"/>
        <v>7.2293290100743557E-4</v>
      </c>
      <c r="N33" s="29">
        <f t="shared" si="0"/>
        <v>1.2844537763347899</v>
      </c>
      <c r="O33" s="146">
        <f t="shared" si="1"/>
        <v>1.2666845115375067</v>
      </c>
      <c r="P33" s="57">
        <f t="shared" si="8"/>
        <v>-1.3834102187770453E-2</v>
      </c>
    </row>
    <row r="35" spans="1:16" ht="15.75" thickBot="1" x14ac:dyDescent="0.3"/>
    <row r="36" spans="1:16" x14ac:dyDescent="0.25">
      <c r="A36" s="376" t="s">
        <v>2</v>
      </c>
      <c r="B36" s="364" t="s">
        <v>1</v>
      </c>
      <c r="C36" s="362"/>
      <c r="D36" s="364" t="s">
        <v>104</v>
      </c>
      <c r="E36" s="362"/>
      <c r="F36" s="130" t="s">
        <v>0</v>
      </c>
      <c r="H36" s="374" t="s">
        <v>19</v>
      </c>
      <c r="I36" s="375"/>
      <c r="J36" s="364" t="s">
        <v>104</v>
      </c>
      <c r="K36" s="365"/>
      <c r="L36" s="130" t="s">
        <v>0</v>
      </c>
      <c r="N36" s="372" t="s">
        <v>22</v>
      </c>
      <c r="O36" s="362"/>
      <c r="P36" s="130" t="s">
        <v>0</v>
      </c>
    </row>
    <row r="37" spans="1:16" x14ac:dyDescent="0.25">
      <c r="A37" s="377"/>
      <c r="B37" s="367" t="str">
        <f>B5</f>
        <v>jan-out</v>
      </c>
      <c r="C37" s="369"/>
      <c r="D37" s="367" t="str">
        <f>B5</f>
        <v>jan-out</v>
      </c>
      <c r="E37" s="369"/>
      <c r="F37" s="131" t="str">
        <f>F5</f>
        <v>2025/2024</v>
      </c>
      <c r="H37" s="370" t="str">
        <f>B5</f>
        <v>jan-out</v>
      </c>
      <c r="I37" s="369"/>
      <c r="J37" s="367" t="str">
        <f>B5</f>
        <v>jan-out</v>
      </c>
      <c r="K37" s="368"/>
      <c r="L37" s="131" t="str">
        <f>L5</f>
        <v>2025/2024</v>
      </c>
      <c r="N37" s="370" t="str">
        <f>B5</f>
        <v>jan-out</v>
      </c>
      <c r="O37" s="368"/>
      <c r="P37" s="131" t="str">
        <f>P5</f>
        <v>2025/2024</v>
      </c>
    </row>
    <row r="38" spans="1:16" ht="19.5" customHeight="1" thickBot="1" x14ac:dyDescent="0.3">
      <c r="A38" s="378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173</v>
      </c>
      <c r="B39" s="39">
        <v>145894.59</v>
      </c>
      <c r="C39" s="147">
        <v>155564.58999999997</v>
      </c>
      <c r="D39" s="247">
        <f t="shared" ref="D39:D61" si="19">B39/$B$62</f>
        <v>0.35413090940548814</v>
      </c>
      <c r="E39" s="246">
        <f t="shared" ref="E39:E61" si="20">C39/$C$62</f>
        <v>0.38218029587537283</v>
      </c>
      <c r="F39" s="52">
        <f>(C39-B39)/B39</f>
        <v>6.6280730491788425E-2</v>
      </c>
      <c r="H39" s="39">
        <v>8511.9330000000045</v>
      </c>
      <c r="I39" s="147">
        <v>10580.445000000002</v>
      </c>
      <c r="J39" s="247">
        <f t="shared" ref="J39:J61" si="21">H39/$H$62</f>
        <v>0.16841154962519242</v>
      </c>
      <c r="K39" s="246">
        <f t="shared" ref="K39:K61" si="22">I39/$I$62</f>
        <v>0.20653949951571651</v>
      </c>
      <c r="L39" s="52">
        <f>(I39-H39)/H39</f>
        <v>0.24301319101078403</v>
      </c>
      <c r="N39" s="27">
        <f t="shared" ref="N39:N62" si="23">(H39/B39)*10</f>
        <v>0.58343033830109836</v>
      </c>
      <c r="O39" s="151">
        <f t="shared" ref="O39:O62" si="24">(I39/C39)*10</f>
        <v>0.68013196319290936</v>
      </c>
      <c r="P39" s="61">
        <f t="shared" si="8"/>
        <v>0.16574665138840441</v>
      </c>
    </row>
    <row r="40" spans="1:16" ht="20.100000000000001" customHeight="1" x14ac:dyDescent="0.25">
      <c r="A40" s="38" t="s">
        <v>162</v>
      </c>
      <c r="B40" s="19">
        <v>70361.739999999947</v>
      </c>
      <c r="C40" s="140">
        <v>65638.39</v>
      </c>
      <c r="D40" s="247">
        <f t="shared" si="19"/>
        <v>0.17078951984136281</v>
      </c>
      <c r="E40" s="215">
        <f t="shared" si="20"/>
        <v>0.16125584434724585</v>
      </c>
      <c r="F40" s="52">
        <f t="shared" ref="F40:F62" si="25">(C40-B40)/B40</f>
        <v>-6.7129522379633461E-2</v>
      </c>
      <c r="H40" s="19">
        <v>10355.994999999997</v>
      </c>
      <c r="I40" s="140">
        <v>9822.4840000000004</v>
      </c>
      <c r="J40" s="247">
        <f t="shared" si="21"/>
        <v>0.20489695652688328</v>
      </c>
      <c r="K40" s="215">
        <f t="shared" si="22"/>
        <v>0.19174344078733296</v>
      </c>
      <c r="L40" s="52">
        <f t="shared" ref="L40:L62" si="26">(I40-H40)/H40</f>
        <v>-5.1517116414211951E-2</v>
      </c>
      <c r="N40" s="27">
        <f t="shared" si="23"/>
        <v>1.4718219020734855</v>
      </c>
      <c r="O40" s="152">
        <f t="shared" si="24"/>
        <v>1.4964541330157548</v>
      </c>
      <c r="P40" s="52">
        <f t="shared" si="8"/>
        <v>1.6735877423462511E-2</v>
      </c>
    </row>
    <row r="41" spans="1:16" ht="20.100000000000001" customHeight="1" x14ac:dyDescent="0.25">
      <c r="A41" s="38" t="s">
        <v>169</v>
      </c>
      <c r="B41" s="19">
        <v>64028.139999999978</v>
      </c>
      <c r="C41" s="140">
        <v>57956.250000000022</v>
      </c>
      <c r="D41" s="247">
        <f t="shared" si="19"/>
        <v>0.15541593040387516</v>
      </c>
      <c r="E41" s="215">
        <f t="shared" si="20"/>
        <v>0.1423828955730034</v>
      </c>
      <c r="F41" s="52">
        <f t="shared" si="25"/>
        <v>-9.4831584987475168E-2</v>
      </c>
      <c r="H41" s="19">
        <v>5438.3549999999977</v>
      </c>
      <c r="I41" s="140">
        <v>4969.55</v>
      </c>
      <c r="J41" s="247">
        <f t="shared" si="21"/>
        <v>0.10759974179330505</v>
      </c>
      <c r="K41" s="215">
        <f t="shared" si="22"/>
        <v>9.7009943326422363E-2</v>
      </c>
      <c r="L41" s="52">
        <f t="shared" si="26"/>
        <v>-8.6203456743812745E-2</v>
      </c>
      <c r="N41" s="27">
        <f t="shared" si="23"/>
        <v>0.84936951159287144</v>
      </c>
      <c r="O41" s="152">
        <f t="shared" si="24"/>
        <v>0.85746576081095616</v>
      </c>
      <c r="P41" s="52">
        <f t="shared" si="8"/>
        <v>9.5320695028261078E-3</v>
      </c>
    </row>
    <row r="42" spans="1:16" ht="20.100000000000001" customHeight="1" x14ac:dyDescent="0.25">
      <c r="A42" s="38" t="s">
        <v>181</v>
      </c>
      <c r="B42" s="19">
        <v>15049.789999999997</v>
      </c>
      <c r="C42" s="140">
        <v>13989.609999999999</v>
      </c>
      <c r="D42" s="247">
        <f t="shared" si="19"/>
        <v>3.6530455440887975E-2</v>
      </c>
      <c r="E42" s="215">
        <f t="shared" si="20"/>
        <v>3.4368703629669678E-2</v>
      </c>
      <c r="F42" s="52">
        <f t="shared" si="25"/>
        <v>-7.0444836771808683E-2</v>
      </c>
      <c r="H42" s="19">
        <v>4569.5289999999995</v>
      </c>
      <c r="I42" s="140">
        <v>4223.2499999999991</v>
      </c>
      <c r="J42" s="247">
        <f t="shared" si="21"/>
        <v>9.0409717739467099E-2</v>
      </c>
      <c r="K42" s="215">
        <f t="shared" si="22"/>
        <v>8.2441517472067516E-2</v>
      </c>
      <c r="L42" s="52">
        <f t="shared" si="26"/>
        <v>-7.5780020216525704E-2</v>
      </c>
      <c r="N42" s="27">
        <f t="shared" si="23"/>
        <v>3.0362742603052935</v>
      </c>
      <c r="O42" s="152">
        <f t="shared" si="24"/>
        <v>3.0188475590098647</v>
      </c>
      <c r="P42" s="52">
        <f t="shared" si="8"/>
        <v>-5.7395017055134369E-3</v>
      </c>
    </row>
    <row r="43" spans="1:16" ht="20.100000000000001" customHeight="1" x14ac:dyDescent="0.25">
      <c r="A43" s="38" t="s">
        <v>188</v>
      </c>
      <c r="B43" s="19">
        <v>8106.41</v>
      </c>
      <c r="C43" s="140">
        <v>10649.500000000002</v>
      </c>
      <c r="D43" s="247">
        <f t="shared" si="19"/>
        <v>1.9676742950603877E-2</v>
      </c>
      <c r="E43" s="215">
        <f t="shared" si="20"/>
        <v>2.6162953027580274E-2</v>
      </c>
      <c r="F43" s="52">
        <f t="shared" si="25"/>
        <v>0.31371346872413336</v>
      </c>
      <c r="H43" s="19">
        <v>2521.8830000000007</v>
      </c>
      <c r="I43" s="140">
        <v>3390.3830000000003</v>
      </c>
      <c r="J43" s="247">
        <f t="shared" si="21"/>
        <v>4.9896330716351855E-2</v>
      </c>
      <c r="K43" s="215">
        <f t="shared" si="22"/>
        <v>6.6183228397916488E-2</v>
      </c>
      <c r="L43" s="52">
        <f t="shared" si="26"/>
        <v>0.34438552462584476</v>
      </c>
      <c r="N43" s="27">
        <f t="shared" si="23"/>
        <v>3.1109739083021966</v>
      </c>
      <c r="O43" s="152">
        <f t="shared" si="24"/>
        <v>3.183607681111789</v>
      </c>
      <c r="P43" s="52">
        <f t="shared" si="8"/>
        <v>2.3347599481871619E-2</v>
      </c>
    </row>
    <row r="44" spans="1:16" ht="20.100000000000001" customHeight="1" x14ac:dyDescent="0.25">
      <c r="A44" s="38" t="s">
        <v>175</v>
      </c>
      <c r="B44" s="19">
        <v>15637.869999999997</v>
      </c>
      <c r="C44" s="140">
        <v>17737.820000000003</v>
      </c>
      <c r="D44" s="247">
        <f t="shared" si="19"/>
        <v>3.7957905939245584E-2</v>
      </c>
      <c r="E44" s="215">
        <f t="shared" si="20"/>
        <v>4.3577046008889994E-2</v>
      </c>
      <c r="F44" s="52">
        <f t="shared" si="25"/>
        <v>0.13428619115007392</v>
      </c>
      <c r="H44" s="19">
        <v>2805.2659999999996</v>
      </c>
      <c r="I44" s="140">
        <v>3115.8320000000003</v>
      </c>
      <c r="J44" s="247">
        <f t="shared" si="21"/>
        <v>5.5503161757836289E-2</v>
      </c>
      <c r="K44" s="215">
        <f t="shared" si="22"/>
        <v>6.0823753807619056E-2</v>
      </c>
      <c r="L44" s="52">
        <f t="shared" si="26"/>
        <v>0.11070821804420714</v>
      </c>
      <c r="N44" s="27">
        <f t="shared" si="23"/>
        <v>1.7938926465049267</v>
      </c>
      <c r="O44" s="152">
        <f t="shared" si="24"/>
        <v>1.7566036863605561</v>
      </c>
      <c r="P44" s="52">
        <f t="shared" si="8"/>
        <v>-2.0786617424973237E-2</v>
      </c>
    </row>
    <row r="45" spans="1:16" ht="20.100000000000001" customHeight="1" x14ac:dyDescent="0.25">
      <c r="A45" s="38" t="s">
        <v>171</v>
      </c>
      <c r="B45" s="19">
        <v>24031.020000000008</v>
      </c>
      <c r="C45" s="140">
        <v>17373.229999999996</v>
      </c>
      <c r="D45" s="247">
        <f t="shared" si="19"/>
        <v>5.8330654800438288E-2</v>
      </c>
      <c r="E45" s="215">
        <f t="shared" si="20"/>
        <v>4.2681346582219663E-2</v>
      </c>
      <c r="F45" s="52">
        <f t="shared" si="25"/>
        <v>-0.27704982976170006</v>
      </c>
      <c r="H45" s="19">
        <v>3619.043999999999</v>
      </c>
      <c r="I45" s="140">
        <v>2870.0320000000006</v>
      </c>
      <c r="J45" s="247">
        <f t="shared" si="21"/>
        <v>7.1604042019803776E-2</v>
      </c>
      <c r="K45" s="215">
        <f t="shared" si="22"/>
        <v>5.6025523772779966E-2</v>
      </c>
      <c r="L45" s="52">
        <f t="shared" si="26"/>
        <v>-0.20696404906931185</v>
      </c>
      <c r="N45" s="27">
        <f t="shared" si="23"/>
        <v>1.5059885098510168</v>
      </c>
      <c r="O45" s="152">
        <f t="shared" si="24"/>
        <v>1.6519852669883499</v>
      </c>
      <c r="P45" s="52">
        <f t="shared" si="8"/>
        <v>9.6944137476703662E-2</v>
      </c>
    </row>
    <row r="46" spans="1:16" ht="20.100000000000001" customHeight="1" x14ac:dyDescent="0.25">
      <c r="A46" s="38" t="s">
        <v>179</v>
      </c>
      <c r="B46" s="19">
        <v>19143.02</v>
      </c>
      <c r="C46" s="140">
        <v>20262.260000000013</v>
      </c>
      <c r="D46" s="247">
        <f t="shared" si="19"/>
        <v>4.6465979865102931E-2</v>
      </c>
      <c r="E46" s="215">
        <f t="shared" si="20"/>
        <v>4.9778915123960654E-2</v>
      </c>
      <c r="F46" s="52">
        <f t="shared" si="25"/>
        <v>5.8467263785965458E-2</v>
      </c>
      <c r="H46" s="19">
        <v>2593.9919999999997</v>
      </c>
      <c r="I46" s="140">
        <v>2702.8989999999999</v>
      </c>
      <c r="J46" s="247">
        <f t="shared" si="21"/>
        <v>5.1323032316555106E-2</v>
      </c>
      <c r="K46" s="215">
        <f t="shared" si="22"/>
        <v>5.2762942078667822E-2</v>
      </c>
      <c r="L46" s="52">
        <f t="shared" si="26"/>
        <v>4.1984323775863676E-2</v>
      </c>
      <c r="N46" s="27">
        <f t="shared" si="23"/>
        <v>1.3550589196479967</v>
      </c>
      <c r="O46" s="152">
        <f t="shared" si="24"/>
        <v>1.3339573176930897</v>
      </c>
      <c r="P46" s="52">
        <f t="shared" si="8"/>
        <v>-1.5572460834683576E-2</v>
      </c>
    </row>
    <row r="47" spans="1:16" ht="20.100000000000001" customHeight="1" x14ac:dyDescent="0.25">
      <c r="A47" s="38" t="s">
        <v>176</v>
      </c>
      <c r="B47" s="19">
        <v>16466.589999999997</v>
      </c>
      <c r="C47" s="140">
        <v>16537.580000000002</v>
      </c>
      <c r="D47" s="247">
        <f t="shared" si="19"/>
        <v>3.9969463511342784E-2</v>
      </c>
      <c r="E47" s="215">
        <f t="shared" si="20"/>
        <v>4.062837961686943E-2</v>
      </c>
      <c r="F47" s="52">
        <f t="shared" si="25"/>
        <v>4.3111536754121679E-3</v>
      </c>
      <c r="H47" s="19">
        <v>2719.6409999999992</v>
      </c>
      <c r="I47" s="140">
        <v>2421.6969999999992</v>
      </c>
      <c r="J47" s="247">
        <f t="shared" si="21"/>
        <v>5.3809041405073033E-2</v>
      </c>
      <c r="K47" s="215">
        <f t="shared" si="22"/>
        <v>4.7273634176890657E-2</v>
      </c>
      <c r="L47" s="52">
        <f t="shared" si="26"/>
        <v>-0.10955269463874094</v>
      </c>
      <c r="N47" s="27">
        <f t="shared" si="23"/>
        <v>1.6516115358431829</v>
      </c>
      <c r="O47" s="152">
        <f t="shared" si="24"/>
        <v>1.4643599607681406</v>
      </c>
      <c r="P47" s="52">
        <f t="shared" si="8"/>
        <v>-0.11337507096028267</v>
      </c>
    </row>
    <row r="48" spans="1:16" ht="20.100000000000001" customHeight="1" x14ac:dyDescent="0.25">
      <c r="A48" s="38" t="s">
        <v>170</v>
      </c>
      <c r="B48" s="19">
        <v>11122.810000000003</v>
      </c>
      <c r="C48" s="140">
        <v>11161.700000000004</v>
      </c>
      <c r="D48" s="247">
        <f t="shared" si="19"/>
        <v>2.6998470748260499E-2</v>
      </c>
      <c r="E48" s="215">
        <f t="shared" si="20"/>
        <v>2.742129046508689E-2</v>
      </c>
      <c r="F48" s="52">
        <f t="shared" si="25"/>
        <v>3.4964186208342341E-3</v>
      </c>
      <c r="H48" s="19">
        <v>2507.2300000000005</v>
      </c>
      <c r="I48" s="140">
        <v>2377.5949999999993</v>
      </c>
      <c r="J48" s="247">
        <f t="shared" si="21"/>
        <v>4.9606416024041901E-2</v>
      </c>
      <c r="K48" s="215">
        <f t="shared" si="22"/>
        <v>4.6412724734268718E-2</v>
      </c>
      <c r="L48" s="52">
        <f t="shared" si="26"/>
        <v>-5.1704470670820429E-2</v>
      </c>
      <c r="N48" s="27">
        <f t="shared" si="23"/>
        <v>2.2541336227086499</v>
      </c>
      <c r="O48" s="152">
        <f t="shared" si="24"/>
        <v>2.1301369863013684</v>
      </c>
      <c r="P48" s="52">
        <f t="shared" si="8"/>
        <v>-5.5008556350924137E-2</v>
      </c>
    </row>
    <row r="49" spans="1:16" ht="20.100000000000001" customHeight="1" x14ac:dyDescent="0.25">
      <c r="A49" s="38" t="s">
        <v>168</v>
      </c>
      <c r="B49" s="19">
        <v>12450.979999999996</v>
      </c>
      <c r="C49" s="140">
        <v>10050.630000000008</v>
      </c>
      <c r="D49" s="247">
        <f t="shared" si="19"/>
        <v>3.0222346629779372E-2</v>
      </c>
      <c r="E49" s="215">
        <f t="shared" si="20"/>
        <v>2.4691690744879039E-2</v>
      </c>
      <c r="F49" s="52">
        <f>(C49-B49)/B49</f>
        <v>-0.19278402181996826</v>
      </c>
      <c r="H49" s="19">
        <v>2637.1540000000005</v>
      </c>
      <c r="I49" s="140">
        <v>2312.8579999999997</v>
      </c>
      <c r="J49" s="247">
        <f t="shared" si="21"/>
        <v>5.2177007471778093E-2</v>
      </c>
      <c r="K49" s="215">
        <f t="shared" si="22"/>
        <v>4.5149002123343669E-2</v>
      </c>
      <c r="L49" s="52">
        <f t="shared" si="26"/>
        <v>-0.12297196144024986</v>
      </c>
      <c r="N49" s="27">
        <f t="shared" si="23"/>
        <v>2.1180292635599778</v>
      </c>
      <c r="O49" s="152">
        <f t="shared" si="24"/>
        <v>2.3012069890146165</v>
      </c>
      <c r="P49" s="52">
        <f t="shared" si="8"/>
        <v>8.6484983284298017E-2</v>
      </c>
    </row>
    <row r="50" spans="1:16" ht="20.100000000000001" customHeight="1" x14ac:dyDescent="0.25">
      <c r="A50" s="38" t="s">
        <v>180</v>
      </c>
      <c r="B50" s="19">
        <v>2577.64</v>
      </c>
      <c r="C50" s="140">
        <v>3407.74</v>
      </c>
      <c r="D50" s="247">
        <f t="shared" si="19"/>
        <v>6.2567227291975827E-3</v>
      </c>
      <c r="E50" s="215">
        <f t="shared" si="20"/>
        <v>8.3718992957609647E-3</v>
      </c>
      <c r="F50" s="52">
        <f t="shared" ref="F50:F53" si="27">(C50-B50)/B50</f>
        <v>0.32203876414084198</v>
      </c>
      <c r="H50" s="19">
        <v>530.17099999999982</v>
      </c>
      <c r="I50" s="140">
        <v>638.98400000000026</v>
      </c>
      <c r="J50" s="247">
        <f t="shared" si="21"/>
        <v>1.0489617302713474E-2</v>
      </c>
      <c r="K50" s="215">
        <f t="shared" si="22"/>
        <v>1.2473524086987894E-2</v>
      </c>
      <c r="L50" s="52">
        <f t="shared" si="26"/>
        <v>0.20524132779801324</v>
      </c>
      <c r="N50" s="27">
        <f t="shared" ref="N50" si="28">(H50/B50)*10</f>
        <v>2.056807777657081</v>
      </c>
      <c r="O50" s="152">
        <f t="shared" ref="O50" si="29">(I50/C50)*10</f>
        <v>1.8750961047497763</v>
      </c>
      <c r="P50" s="52">
        <f t="shared" ref="P50" si="30">(O50-N50)/N50</f>
        <v>-8.8346453607003231E-2</v>
      </c>
    </row>
    <row r="51" spans="1:16" ht="20.100000000000001" customHeight="1" x14ac:dyDescent="0.25">
      <c r="A51" s="38" t="s">
        <v>184</v>
      </c>
      <c r="B51" s="19">
        <v>1734.61</v>
      </c>
      <c r="C51" s="140">
        <v>1700.16</v>
      </c>
      <c r="D51" s="247">
        <f t="shared" si="19"/>
        <v>4.2104303988506611E-3</v>
      </c>
      <c r="E51" s="215">
        <f t="shared" si="20"/>
        <v>4.1768351771792923E-3</v>
      </c>
      <c r="F51" s="52">
        <f t="shared" si="27"/>
        <v>-1.9860372072108324E-2</v>
      </c>
      <c r="H51" s="19">
        <v>493.74699999999996</v>
      </c>
      <c r="I51" s="140">
        <v>504.70400000000012</v>
      </c>
      <c r="J51" s="247">
        <f t="shared" si="21"/>
        <v>9.7689558168267809E-3</v>
      </c>
      <c r="K51" s="215">
        <f t="shared" si="22"/>
        <v>9.8522615602255094E-3</v>
      </c>
      <c r="L51" s="52">
        <f t="shared" si="26"/>
        <v>2.2191527239659514E-2</v>
      </c>
      <c r="N51" s="27">
        <f t="shared" ref="N51:N52" si="31">(H51/B51)*10</f>
        <v>2.8464438692270884</v>
      </c>
      <c r="O51" s="152">
        <f t="shared" ref="O51:O52" si="32">(I51/C51)*10</f>
        <v>2.9685676642198389</v>
      </c>
      <c r="P51" s="52">
        <f t="shared" ref="P51:P52" si="33">(O51-N51)/N51</f>
        <v>4.2903988486487001E-2</v>
      </c>
    </row>
    <row r="52" spans="1:16" ht="20.100000000000001" customHeight="1" x14ac:dyDescent="0.25">
      <c r="A52" s="38" t="s">
        <v>190</v>
      </c>
      <c r="B52" s="19">
        <v>1525.31</v>
      </c>
      <c r="C52" s="140">
        <v>1305.73</v>
      </c>
      <c r="D52" s="247">
        <f t="shared" si="19"/>
        <v>3.7023951157152918E-3</v>
      </c>
      <c r="E52" s="215">
        <f t="shared" si="20"/>
        <v>3.2078269079959046E-3</v>
      </c>
      <c r="F52" s="52">
        <f t="shared" si="27"/>
        <v>-0.14395762172935334</v>
      </c>
      <c r="H52" s="19">
        <v>384.47200000000004</v>
      </c>
      <c r="I52" s="140">
        <v>345.24999999999994</v>
      </c>
      <c r="J52" s="247">
        <f t="shared" si="21"/>
        <v>7.606912003125136E-3</v>
      </c>
      <c r="K52" s="215">
        <f t="shared" si="22"/>
        <v>6.739580632742867E-3</v>
      </c>
      <c r="L52" s="52">
        <f t="shared" si="26"/>
        <v>-0.10201523127822075</v>
      </c>
      <c r="N52" s="27">
        <f t="shared" si="31"/>
        <v>2.5206154814431168</v>
      </c>
      <c r="O52" s="152">
        <f t="shared" si="32"/>
        <v>2.6441147863647152</v>
      </c>
      <c r="P52" s="52">
        <f t="shared" si="33"/>
        <v>4.8995694040128615E-2</v>
      </c>
    </row>
    <row r="53" spans="1:16" ht="20.100000000000001" customHeight="1" x14ac:dyDescent="0.25">
      <c r="A53" s="38" t="s">
        <v>187</v>
      </c>
      <c r="B53" s="19">
        <v>856.72000000000025</v>
      </c>
      <c r="C53" s="140">
        <v>1648.8900000000003</v>
      </c>
      <c r="D53" s="247">
        <f t="shared" si="19"/>
        <v>2.0795221584698231E-3</v>
      </c>
      <c r="E53" s="215">
        <f t="shared" si="20"/>
        <v>4.0508785968962711E-3</v>
      </c>
      <c r="F53" s="52">
        <f t="shared" si="27"/>
        <v>0.92465449621813411</v>
      </c>
      <c r="H53" s="19">
        <v>160.61700000000005</v>
      </c>
      <c r="I53" s="140">
        <v>332.84499999999997</v>
      </c>
      <c r="J53" s="247">
        <f t="shared" si="21"/>
        <v>3.1778631089024695E-3</v>
      </c>
      <c r="K53" s="215">
        <f t="shared" si="22"/>
        <v>6.4974242308625625E-3</v>
      </c>
      <c r="L53" s="52">
        <f t="shared" si="26"/>
        <v>1.0722899817578455</v>
      </c>
      <c r="N53" s="27">
        <f t="shared" ref="N53" si="34">(H53/B53)*10</f>
        <v>1.8747898963488654</v>
      </c>
      <c r="O53" s="152">
        <f t="shared" ref="O53" si="35">(I53/C53)*10</f>
        <v>2.0186003917787114</v>
      </c>
      <c r="P53" s="52">
        <f t="shared" ref="P53" si="36">(O53-N53)/N53</f>
        <v>7.6707526379310845E-2</v>
      </c>
    </row>
    <row r="54" spans="1:16" ht="20.100000000000001" customHeight="1" x14ac:dyDescent="0.25">
      <c r="A54" s="38" t="s">
        <v>189</v>
      </c>
      <c r="B54" s="19">
        <v>468.94000000000005</v>
      </c>
      <c r="C54" s="140">
        <v>545.9799999999999</v>
      </c>
      <c r="D54" s="247">
        <f t="shared" si="19"/>
        <v>1.1382611833420939E-3</v>
      </c>
      <c r="E54" s="215">
        <f t="shared" si="20"/>
        <v>1.3413257987697333E-3</v>
      </c>
      <c r="F54" s="52">
        <f t="shared" ref="F54" si="37">(C54-B54)/B54</f>
        <v>0.1642854096472893</v>
      </c>
      <c r="H54" s="19">
        <v>125.498</v>
      </c>
      <c r="I54" s="140">
        <v>147.58600000000001</v>
      </c>
      <c r="J54" s="247">
        <f t="shared" si="21"/>
        <v>2.483021501092923E-3</v>
      </c>
      <c r="K54" s="215">
        <f t="shared" si="22"/>
        <v>2.8810072332048921E-3</v>
      </c>
      <c r="L54" s="52">
        <f t="shared" si="26"/>
        <v>0.17600280482557495</v>
      </c>
      <c r="N54" s="27">
        <f t="shared" si="23"/>
        <v>2.6762059112039918</v>
      </c>
      <c r="O54" s="152">
        <f t="shared" si="24"/>
        <v>2.7031393091322031</v>
      </c>
      <c r="P54" s="52">
        <f t="shared" ref="P54" si="38">(O54-N54)/N54</f>
        <v>1.0064023031805638E-2</v>
      </c>
    </row>
    <row r="55" spans="1:16" ht="20.100000000000001" customHeight="1" x14ac:dyDescent="0.25">
      <c r="A55" s="38" t="s">
        <v>195</v>
      </c>
      <c r="B55" s="19">
        <v>210.28</v>
      </c>
      <c r="C55" s="140">
        <v>214.43999999999994</v>
      </c>
      <c r="D55" s="247">
        <f t="shared" si="19"/>
        <v>5.1041404365841146E-4</v>
      </c>
      <c r="E55" s="215">
        <f t="shared" si="20"/>
        <v>5.2682131999007579E-4</v>
      </c>
      <c r="F55" s="52">
        <f t="shared" ref="F55:F59" si="39">(C55-B55)/B55</f>
        <v>1.9783146281148658E-2</v>
      </c>
      <c r="H55" s="19">
        <v>91.058000000000007</v>
      </c>
      <c r="I55" s="140">
        <v>82.373999999999995</v>
      </c>
      <c r="J55" s="247">
        <f t="shared" si="21"/>
        <v>1.80161414402237E-3</v>
      </c>
      <c r="K55" s="215">
        <f t="shared" si="22"/>
        <v>1.6080122086649124E-3</v>
      </c>
      <c r="L55" s="52">
        <f t="shared" ref="L55:L58" si="40">(I55-H55)/H55</f>
        <v>-9.5367787563970338E-2</v>
      </c>
      <c r="N55" s="27">
        <f t="shared" si="23"/>
        <v>4.330321476127069</v>
      </c>
      <c r="O55" s="152">
        <f t="shared" si="24"/>
        <v>3.8413542249580312</v>
      </c>
      <c r="P55" s="52">
        <f t="shared" ref="P55:P56" si="41">(O55-N55)/N55</f>
        <v>-0.11291707875840151</v>
      </c>
    </row>
    <row r="56" spans="1:16" ht="20.100000000000001" customHeight="1" x14ac:dyDescent="0.25">
      <c r="A56" s="38" t="s">
        <v>193</v>
      </c>
      <c r="B56" s="19">
        <v>674.11</v>
      </c>
      <c r="C56" s="140">
        <v>291.46999999999997</v>
      </c>
      <c r="D56" s="247">
        <f t="shared" si="19"/>
        <v>1.6362716899875013E-3</v>
      </c>
      <c r="E56" s="215">
        <f t="shared" si="20"/>
        <v>7.1606328174551111E-4</v>
      </c>
      <c r="F56" s="52">
        <f t="shared" si="39"/>
        <v>-0.567622494845055</v>
      </c>
      <c r="H56" s="19">
        <v>148.941</v>
      </c>
      <c r="I56" s="140">
        <v>82.289000000000001</v>
      </c>
      <c r="J56" s="247">
        <f t="shared" si="21"/>
        <v>2.9468493951639151E-3</v>
      </c>
      <c r="K56" s="215">
        <f t="shared" si="22"/>
        <v>1.6063529346496102E-3</v>
      </c>
      <c r="L56" s="52">
        <f t="shared" si="40"/>
        <v>-0.44750605944635796</v>
      </c>
      <c r="N56" s="27">
        <f t="shared" si="23"/>
        <v>2.2094465294981531</v>
      </c>
      <c r="O56" s="152">
        <f t="shared" si="24"/>
        <v>2.8232408138058807</v>
      </c>
      <c r="P56" s="52">
        <f t="shared" si="41"/>
        <v>0.27780454340623617</v>
      </c>
    </row>
    <row r="57" spans="1:16" ht="20.100000000000001" customHeight="1" x14ac:dyDescent="0.25">
      <c r="A57" s="38" t="s">
        <v>211</v>
      </c>
      <c r="B57" s="19">
        <v>84.69</v>
      </c>
      <c r="C57" s="140">
        <v>268.77999999999997</v>
      </c>
      <c r="D57" s="247">
        <f t="shared" si="19"/>
        <v>2.0556860071062804E-4</v>
      </c>
      <c r="E57" s="215">
        <f t="shared" si="20"/>
        <v>6.6032006336006616E-4</v>
      </c>
      <c r="F57" s="52">
        <f t="shared" si="39"/>
        <v>2.1736922895265081</v>
      </c>
      <c r="H57" s="19">
        <v>26.997</v>
      </c>
      <c r="I57" s="140">
        <v>79.228000000000009</v>
      </c>
      <c r="J57" s="247">
        <f t="shared" si="21"/>
        <v>5.3414501796845873E-4</v>
      </c>
      <c r="K57" s="215">
        <f t="shared" si="22"/>
        <v>1.5465995492279566E-3</v>
      </c>
      <c r="L57" s="52">
        <f t="shared" si="40"/>
        <v>1.9346964477534545</v>
      </c>
      <c r="N57" s="27">
        <f t="shared" ref="N57:N59" si="42">(H57/B57)*10</f>
        <v>3.187743535246192</v>
      </c>
      <c r="O57" s="152">
        <f t="shared" ref="O57:O59" si="43">(I57/C57)*10</f>
        <v>2.947689560235137</v>
      </c>
      <c r="P57" s="52">
        <f t="shared" ref="P57:P59" si="44">(O57-N57)/N57</f>
        <v>-7.5305297417069511E-2</v>
      </c>
    </row>
    <row r="58" spans="1:16" ht="20.100000000000001" customHeight="1" x14ac:dyDescent="0.25">
      <c r="A58" s="38" t="s">
        <v>191</v>
      </c>
      <c r="B58" s="19">
        <v>304.13</v>
      </c>
      <c r="C58" s="140">
        <v>217.7</v>
      </c>
      <c r="D58" s="247">
        <f t="shared" si="19"/>
        <v>7.3821677333951242E-4</v>
      </c>
      <c r="E58" s="215">
        <f t="shared" si="20"/>
        <v>5.3483026190001646E-4</v>
      </c>
      <c r="F58" s="52">
        <f t="shared" si="39"/>
        <v>-0.28418768289876045</v>
      </c>
      <c r="H58" s="19">
        <v>78.131999999999991</v>
      </c>
      <c r="I58" s="140">
        <v>64.510999999999996</v>
      </c>
      <c r="J58" s="247">
        <f t="shared" si="21"/>
        <v>1.5458687463018712E-3</v>
      </c>
      <c r="K58" s="215">
        <f t="shared" si="22"/>
        <v>1.2593108941314269E-3</v>
      </c>
      <c r="L58" s="52">
        <f t="shared" si="40"/>
        <v>-0.17433317974709461</v>
      </c>
      <c r="N58" s="27">
        <f t="shared" ref="N58" si="45">(H58/B58)*10</f>
        <v>2.5690329793180542</v>
      </c>
      <c r="O58" s="152">
        <f t="shared" ref="O58" si="46">(I58/C58)*10</f>
        <v>2.9632981166743222</v>
      </c>
      <c r="P58" s="52">
        <f t="shared" ref="P58" si="47">(O58-N58)/N58</f>
        <v>0.15346830520678059</v>
      </c>
    </row>
    <row r="59" spans="1:16" ht="20.100000000000001" customHeight="1" x14ac:dyDescent="0.25">
      <c r="A59" s="38" t="s">
        <v>192</v>
      </c>
      <c r="B59" s="19">
        <v>1015.2700000000001</v>
      </c>
      <c r="C59" s="140">
        <v>201.80999999999997</v>
      </c>
      <c r="D59" s="247">
        <f t="shared" si="19"/>
        <v>2.4643716288048102E-3</v>
      </c>
      <c r="E59" s="215">
        <f t="shared" si="20"/>
        <v>4.9579281191567434E-4</v>
      </c>
      <c r="F59" s="52">
        <f t="shared" si="39"/>
        <v>-0.80122528982438179</v>
      </c>
      <c r="H59" s="19">
        <v>105.13400000000001</v>
      </c>
      <c r="I59" s="140">
        <v>47.791000000000004</v>
      </c>
      <c r="J59" s="247">
        <f t="shared" si="21"/>
        <v>2.0801126910062581E-3</v>
      </c>
      <c r="K59" s="215">
        <f t="shared" si="22"/>
        <v>9.3292193488606642E-4</v>
      </c>
      <c r="L59" s="52">
        <f t="shared" si="26"/>
        <v>-0.54542773983677972</v>
      </c>
      <c r="N59" s="27">
        <f t="shared" si="42"/>
        <v>1.0355274951490736</v>
      </c>
      <c r="O59" s="152">
        <f t="shared" si="43"/>
        <v>2.368118527327685</v>
      </c>
      <c r="P59" s="52">
        <f t="shared" si="44"/>
        <v>1.2868717039587372</v>
      </c>
    </row>
    <row r="60" spans="1:16" ht="20.100000000000001" customHeight="1" x14ac:dyDescent="0.25">
      <c r="A60" s="38" t="s">
        <v>194</v>
      </c>
      <c r="B60" s="19">
        <v>63.5</v>
      </c>
      <c r="C60" s="140">
        <v>123.23000000000002</v>
      </c>
      <c r="D60" s="247">
        <f t="shared" si="19"/>
        <v>1.5413397266648816E-4</v>
      </c>
      <c r="E60" s="215">
        <f t="shared" si="20"/>
        <v>3.0274291765704654E-4</v>
      </c>
      <c r="F60" s="52">
        <f>(C60-B60)/B60</f>
        <v>0.94062992125984279</v>
      </c>
      <c r="H60" s="19">
        <v>23.688000000000002</v>
      </c>
      <c r="I60" s="140">
        <v>46.143999999999998</v>
      </c>
      <c r="J60" s="247">
        <f t="shared" si="21"/>
        <v>4.6867530413145358E-4</v>
      </c>
      <c r="K60" s="215">
        <f t="shared" si="22"/>
        <v>9.0077106073073682E-4</v>
      </c>
      <c r="L60" s="52">
        <f t="shared" si="26"/>
        <v>0.94799054373522429</v>
      </c>
      <c r="N60" s="27">
        <f t="shared" ref="N60" si="48">(H60/B60)*10</f>
        <v>3.7303937007874022</v>
      </c>
      <c r="O60" s="152">
        <f t="shared" ref="O60" si="49">(I60/C60)*10</f>
        <v>3.7445427249857981</v>
      </c>
      <c r="P60" s="52">
        <f>(O60-N60)/N60</f>
        <v>3.7929037343724286E-3</v>
      </c>
    </row>
    <row r="61" spans="1:16" ht="20.100000000000001" customHeight="1" thickBot="1" x14ac:dyDescent="0.3">
      <c r="A61" s="8" t="s">
        <v>17</v>
      </c>
      <c r="B61" s="19">
        <f>B62-SUM(B39:B60)</f>
        <v>171.09999999997672</v>
      </c>
      <c r="C61" s="140">
        <f>C62-SUM(C39:C60)</f>
        <v>197.53999999997905</v>
      </c>
      <c r="D61" s="247">
        <f t="shared" si="19"/>
        <v>4.153121688698037E-4</v>
      </c>
      <c r="E61" s="215">
        <f t="shared" si="20"/>
        <v>4.8530257205198918E-4</v>
      </c>
      <c r="F61" s="52">
        <f t="shared" si="25"/>
        <v>0.15452951490359981</v>
      </c>
      <c r="H61" s="196">
        <f>H62-SUM(H39:H60)</f>
        <v>93.976999999998952</v>
      </c>
      <c r="I61" s="142">
        <f>I62-SUM(I39:I60)</f>
        <v>68.49199999999837</v>
      </c>
      <c r="J61" s="247">
        <f t="shared" si="21"/>
        <v>1.8593675724569874E-3</v>
      </c>
      <c r="K61" s="215">
        <f t="shared" si="22"/>
        <v>1.337023480659851E-3</v>
      </c>
      <c r="L61" s="52">
        <f t="shared" si="26"/>
        <v>-0.27118337465551001</v>
      </c>
      <c r="N61" s="27">
        <f t="shared" si="23"/>
        <v>5.4925189947406041</v>
      </c>
      <c r="O61" s="152">
        <f t="shared" si="24"/>
        <v>3.4672471398200688</v>
      </c>
      <c r="P61" s="52">
        <f t="shared" si="8"/>
        <v>-0.36873279033897688</v>
      </c>
    </row>
    <row r="62" spans="1:16" ht="26.25" customHeight="1" thickBot="1" x14ac:dyDescent="0.3">
      <c r="A62" s="12" t="s">
        <v>18</v>
      </c>
      <c r="B62" s="17">
        <v>411979.25999999989</v>
      </c>
      <c r="C62" s="145">
        <v>407045.02999999991</v>
      </c>
      <c r="D62" s="253">
        <f>SUM(D39:D61)</f>
        <v>1</v>
      </c>
      <c r="E62" s="254">
        <f>SUM(E39:E61)</f>
        <v>1.0000000000000004</v>
      </c>
      <c r="F62" s="57">
        <f t="shared" si="25"/>
        <v>-1.1976889322049811E-2</v>
      </c>
      <c r="G62" s="1"/>
      <c r="H62" s="17">
        <v>50542.453999999998</v>
      </c>
      <c r="I62" s="145">
        <v>51227.222999999998</v>
      </c>
      <c r="J62" s="253">
        <f>SUM(J39:J61)</f>
        <v>1</v>
      </c>
      <c r="K62" s="254">
        <f>SUM(K39:K61)</f>
        <v>1</v>
      </c>
      <c r="L62" s="57">
        <f t="shared" si="26"/>
        <v>1.3548392406906088E-2</v>
      </c>
      <c r="M62" s="1"/>
      <c r="N62" s="29">
        <f t="shared" si="23"/>
        <v>1.226820350131218</v>
      </c>
      <c r="O62" s="146">
        <f t="shared" si="24"/>
        <v>1.2585148871612561</v>
      </c>
      <c r="P62" s="57">
        <f t="shared" si="8"/>
        <v>2.5834701084513415E-2</v>
      </c>
    </row>
    <row r="64" spans="1:16" ht="15.75" thickBot="1" x14ac:dyDescent="0.3"/>
    <row r="65" spans="1:16" x14ac:dyDescent="0.25">
      <c r="A65" s="376" t="s">
        <v>15</v>
      </c>
      <c r="B65" s="364" t="s">
        <v>1</v>
      </c>
      <c r="C65" s="362"/>
      <c r="D65" s="364" t="s">
        <v>104</v>
      </c>
      <c r="E65" s="362"/>
      <c r="F65" s="130" t="s">
        <v>0</v>
      </c>
      <c r="H65" s="374" t="s">
        <v>19</v>
      </c>
      <c r="I65" s="375"/>
      <c r="J65" s="364" t="s">
        <v>104</v>
      </c>
      <c r="K65" s="365"/>
      <c r="L65" s="130" t="s">
        <v>0</v>
      </c>
      <c r="N65" s="372" t="s">
        <v>22</v>
      </c>
      <c r="O65" s="362"/>
      <c r="P65" s="130" t="s">
        <v>0</v>
      </c>
    </row>
    <row r="66" spans="1:16" x14ac:dyDescent="0.25">
      <c r="A66" s="377"/>
      <c r="B66" s="367" t="str">
        <f>B5</f>
        <v>jan-out</v>
      </c>
      <c r="C66" s="369"/>
      <c r="D66" s="367" t="str">
        <f>B5</f>
        <v>jan-out</v>
      </c>
      <c r="E66" s="369"/>
      <c r="F66" s="131" t="str">
        <f>F37</f>
        <v>2025/2024</v>
      </c>
      <c r="H66" s="370" t="str">
        <f>B5</f>
        <v>jan-out</v>
      </c>
      <c r="I66" s="369"/>
      <c r="J66" s="367" t="str">
        <f>B5</f>
        <v>jan-out</v>
      </c>
      <c r="K66" s="368"/>
      <c r="L66" s="131" t="str">
        <f>L37</f>
        <v>2025/2024</v>
      </c>
      <c r="N66" s="370" t="str">
        <f>B5</f>
        <v>jan-out</v>
      </c>
      <c r="O66" s="368"/>
      <c r="P66" s="131" t="str">
        <f>P37</f>
        <v>2025/2024</v>
      </c>
    </row>
    <row r="67" spans="1:16" ht="19.5" customHeight="1" thickBot="1" x14ac:dyDescent="0.3">
      <c r="A67" s="378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166</v>
      </c>
      <c r="B68" s="39">
        <v>276833.40000000002</v>
      </c>
      <c r="C68" s="147">
        <v>302482.26000000018</v>
      </c>
      <c r="D68" s="247">
        <f>B68/$B$96</f>
        <v>0.44693167647594023</v>
      </c>
      <c r="E68" s="246">
        <f>C68/$C$96</f>
        <v>0.47294808897205359</v>
      </c>
      <c r="F68" s="61">
        <f t="shared" ref="F68:F88" si="50">(C68-B68)/B68</f>
        <v>9.2650886778835789E-2</v>
      </c>
      <c r="H68" s="19">
        <v>25224.976999999992</v>
      </c>
      <c r="I68" s="147">
        <v>29635.992999999991</v>
      </c>
      <c r="J68" s="245">
        <f>H68/$H$96</f>
        <v>0.30786732257376442</v>
      </c>
      <c r="K68" s="246">
        <f>I68/$I$96</f>
        <v>0.36432213263379271</v>
      </c>
      <c r="L68" s="61">
        <f t="shared" ref="L68:L83" si="51">(I68-H68)/H68</f>
        <v>0.17486699789656898</v>
      </c>
      <c r="N68" s="41">
        <f t="shared" ref="N68:N78" si="52">(H68/B68)*10</f>
        <v>0.91119702319156537</v>
      </c>
      <c r="O68" s="149">
        <f t="shared" ref="O68:O78" si="53">(I68/C68)*10</f>
        <v>0.97975970557744363</v>
      </c>
      <c r="P68" s="61">
        <f t="shared" si="8"/>
        <v>7.5244629471823893E-2</v>
      </c>
    </row>
    <row r="69" spans="1:16" ht="20.100000000000001" customHeight="1" x14ac:dyDescent="0.25">
      <c r="A69" s="38" t="s">
        <v>164</v>
      </c>
      <c r="B69" s="19">
        <v>57903.87999999999</v>
      </c>
      <c r="C69" s="140">
        <v>51593.619999999995</v>
      </c>
      <c r="D69" s="247">
        <f t="shared" ref="D69:D95" si="54">B69/$B$96</f>
        <v>9.3482499448627437E-2</v>
      </c>
      <c r="E69" s="215">
        <f t="shared" ref="E69:E95" si="55">C69/$C$96</f>
        <v>8.0669537387582022E-2</v>
      </c>
      <c r="F69" s="52">
        <f t="shared" si="50"/>
        <v>-0.10897818937176569</v>
      </c>
      <c r="H69" s="19">
        <v>10928.108999999999</v>
      </c>
      <c r="I69" s="140">
        <v>9507.1510000000035</v>
      </c>
      <c r="J69" s="214">
        <f t="shared" ref="J69:J96" si="56">H69/$H$96</f>
        <v>0.13337604464908961</v>
      </c>
      <c r="K69" s="215">
        <f t="shared" ref="K69:K96" si="57">I69/$I$96</f>
        <v>0.11687361134116536</v>
      </c>
      <c r="L69" s="52">
        <f t="shared" si="51"/>
        <v>-0.13002780261434024</v>
      </c>
      <c r="N69" s="40">
        <f t="shared" si="52"/>
        <v>1.8872844099566386</v>
      </c>
      <c r="O69" s="143">
        <f t="shared" si="53"/>
        <v>1.8426989616157976</v>
      </c>
      <c r="P69" s="52">
        <f t="shared" si="8"/>
        <v>-2.3624127929857359E-2</v>
      </c>
    </row>
    <row r="70" spans="1:16" ht="20.100000000000001" customHeight="1" x14ac:dyDescent="0.25">
      <c r="A70" s="38" t="s">
        <v>183</v>
      </c>
      <c r="B70" s="19">
        <v>75115.809999999983</v>
      </c>
      <c r="C70" s="140">
        <v>82332.069999999978</v>
      </c>
      <c r="D70" s="247">
        <f t="shared" si="54"/>
        <v>0.12127017510585134</v>
      </c>
      <c r="E70" s="215">
        <f t="shared" si="55"/>
        <v>0.12873083918248068</v>
      </c>
      <c r="F70" s="52">
        <f t="shared" si="50"/>
        <v>9.6068457492503867E-2</v>
      </c>
      <c r="H70" s="19">
        <v>5536.2739999999994</v>
      </c>
      <c r="I70" s="140">
        <v>5810.4999999999991</v>
      </c>
      <c r="J70" s="214">
        <f t="shared" si="56"/>
        <v>6.7569451239330974E-2</v>
      </c>
      <c r="K70" s="215">
        <f t="shared" si="57"/>
        <v>7.1429823582042709E-2</v>
      </c>
      <c r="L70" s="52">
        <f t="shared" si="51"/>
        <v>4.9532591775623767E-2</v>
      </c>
      <c r="N70" s="40">
        <f t="shared" si="52"/>
        <v>0.73703179130997865</v>
      </c>
      <c r="O70" s="143">
        <f t="shared" si="53"/>
        <v>0.70573957389872499</v>
      </c>
      <c r="P70" s="52">
        <f t="shared" si="8"/>
        <v>-4.2457079572694942E-2</v>
      </c>
    </row>
    <row r="71" spans="1:16" ht="20.100000000000001" customHeight="1" x14ac:dyDescent="0.25">
      <c r="A71" s="38" t="s">
        <v>163</v>
      </c>
      <c r="B71" s="19">
        <v>25456.729999999992</v>
      </c>
      <c r="C71" s="140">
        <v>22030.909999999996</v>
      </c>
      <c r="D71" s="247">
        <f t="shared" si="54"/>
        <v>4.1098433268873469E-2</v>
      </c>
      <c r="E71" s="215">
        <f t="shared" si="55"/>
        <v>3.4446571454521985E-2</v>
      </c>
      <c r="F71" s="52">
        <f t="shared" si="50"/>
        <v>-0.13457423636107219</v>
      </c>
      <c r="H71" s="19">
        <v>7826.9629999999988</v>
      </c>
      <c r="I71" s="140">
        <v>5749.2369999999992</v>
      </c>
      <c r="J71" s="214">
        <f t="shared" si="56"/>
        <v>9.5526990676499696E-2</v>
      </c>
      <c r="K71" s="215">
        <f t="shared" si="57"/>
        <v>7.0676703320084758E-2</v>
      </c>
      <c r="L71" s="52">
        <f t="shared" si="51"/>
        <v>-0.26545749609395114</v>
      </c>
      <c r="N71" s="40">
        <f t="shared" si="52"/>
        <v>3.0746144536238558</v>
      </c>
      <c r="O71" s="143">
        <f t="shared" si="53"/>
        <v>2.6096230251042742</v>
      </c>
      <c r="P71" s="52">
        <f t="shared" si="8"/>
        <v>-0.15123568679368082</v>
      </c>
    </row>
    <row r="72" spans="1:16" ht="20.100000000000001" customHeight="1" x14ac:dyDescent="0.25">
      <c r="A72" s="38" t="s">
        <v>165</v>
      </c>
      <c r="B72" s="19">
        <v>27265.740000000005</v>
      </c>
      <c r="C72" s="140">
        <v>23499.849999999988</v>
      </c>
      <c r="D72" s="247">
        <f t="shared" si="54"/>
        <v>4.401897635385435E-2</v>
      </c>
      <c r="E72" s="215">
        <f t="shared" si="55"/>
        <v>3.6743342067828706E-2</v>
      </c>
      <c r="F72" s="52">
        <f t="shared" si="50"/>
        <v>-0.13811801916984526</v>
      </c>
      <c r="H72" s="19">
        <v>5730.2119999999995</v>
      </c>
      <c r="I72" s="140">
        <v>4935.7699999999995</v>
      </c>
      <c r="J72" s="214">
        <f t="shared" si="56"/>
        <v>6.9936437453245487E-2</v>
      </c>
      <c r="K72" s="215">
        <f t="shared" si="57"/>
        <v>6.0676564898294295E-2</v>
      </c>
      <c r="L72" s="52">
        <f t="shared" si="51"/>
        <v>-0.13864094382546407</v>
      </c>
      <c r="N72" s="40">
        <f t="shared" si="52"/>
        <v>2.1016161673954197</v>
      </c>
      <c r="O72" s="143">
        <f t="shared" si="53"/>
        <v>2.1003410660068051</v>
      </c>
      <c r="P72" s="52">
        <f t="shared" ref="P72:P78" si="58">(O72-N72)/N72</f>
        <v>-6.0672420035424069E-4</v>
      </c>
    </row>
    <row r="73" spans="1:16" ht="20.100000000000001" customHeight="1" x14ac:dyDescent="0.25">
      <c r="A73" s="38" t="s">
        <v>174</v>
      </c>
      <c r="B73" s="19">
        <v>24662.530000000002</v>
      </c>
      <c r="C73" s="140">
        <v>21603.33</v>
      </c>
      <c r="D73" s="247">
        <f t="shared" si="54"/>
        <v>3.9816242834275671E-2</v>
      </c>
      <c r="E73" s="215">
        <f t="shared" si="55"/>
        <v>3.377802598715253E-2</v>
      </c>
      <c r="F73" s="52">
        <f t="shared" si="50"/>
        <v>-0.12404242387135465</v>
      </c>
      <c r="H73" s="19">
        <v>4838.3929999999973</v>
      </c>
      <c r="I73" s="140">
        <v>4016.0619999999994</v>
      </c>
      <c r="J73" s="214">
        <f t="shared" si="56"/>
        <v>5.9051911066941444E-2</v>
      </c>
      <c r="K73" s="215">
        <f t="shared" si="57"/>
        <v>4.937038123303427E-2</v>
      </c>
      <c r="L73" s="52">
        <f t="shared" si="51"/>
        <v>-0.16995952995136987</v>
      </c>
      <c r="N73" s="40">
        <f t="shared" si="52"/>
        <v>1.9618396814925301</v>
      </c>
      <c r="O73" s="143">
        <f t="shared" si="53"/>
        <v>1.8590013669188958</v>
      </c>
      <c r="P73" s="52">
        <f t="shared" si="58"/>
        <v>-5.2419326382162283E-2</v>
      </c>
    </row>
    <row r="74" spans="1:16" ht="20.100000000000001" customHeight="1" x14ac:dyDescent="0.25">
      <c r="A74" s="38" t="s">
        <v>197</v>
      </c>
      <c r="B74" s="19">
        <v>21336.089999999993</v>
      </c>
      <c r="C74" s="140">
        <v>32681.230000000003</v>
      </c>
      <c r="D74" s="247">
        <f t="shared" si="54"/>
        <v>3.4445895882294332E-2</v>
      </c>
      <c r="E74" s="215">
        <f t="shared" si="55"/>
        <v>5.1098947997003652E-2</v>
      </c>
      <c r="F74" s="52">
        <f t="shared" si="50"/>
        <v>0.53173472740319405</v>
      </c>
      <c r="H74" s="19">
        <v>2074.2130000000006</v>
      </c>
      <c r="I74" s="140">
        <v>3110.0690000000004</v>
      </c>
      <c r="J74" s="214">
        <f t="shared" si="56"/>
        <v>2.5315480079831032E-2</v>
      </c>
      <c r="K74" s="215">
        <f t="shared" si="57"/>
        <v>3.8232799242402561E-2</v>
      </c>
      <c r="L74" s="52">
        <f t="shared" si="51"/>
        <v>0.49939712073928738</v>
      </c>
      <c r="N74" s="40">
        <f t="shared" si="52"/>
        <v>0.97216172222745656</v>
      </c>
      <c r="O74" s="143">
        <f t="shared" si="53"/>
        <v>0.95163768315941599</v>
      </c>
      <c r="P74" s="52">
        <f t="shared" si="58"/>
        <v>-2.1111753938444576E-2</v>
      </c>
    </row>
    <row r="75" spans="1:16" ht="20.100000000000001" customHeight="1" x14ac:dyDescent="0.25">
      <c r="A75" s="38" t="s">
        <v>167</v>
      </c>
      <c r="B75" s="19">
        <v>11317</v>
      </c>
      <c r="C75" s="140">
        <v>10302.290000000003</v>
      </c>
      <c r="D75" s="247">
        <f t="shared" si="54"/>
        <v>1.827064863805529E-2</v>
      </c>
      <c r="E75" s="215">
        <f t="shared" si="55"/>
        <v>1.6108211990798722E-2</v>
      </c>
      <c r="F75" s="52">
        <f t="shared" si="50"/>
        <v>-8.9662454714146619E-2</v>
      </c>
      <c r="H75" s="19">
        <v>2439.3640000000005</v>
      </c>
      <c r="I75" s="140">
        <v>2380.4509999999991</v>
      </c>
      <c r="J75" s="214">
        <f t="shared" si="56"/>
        <v>2.9772097055344338E-2</v>
      </c>
      <c r="K75" s="215">
        <f t="shared" si="57"/>
        <v>2.9263436016813891E-2</v>
      </c>
      <c r="L75" s="52">
        <f t="shared" si="51"/>
        <v>-2.4150967219324939E-2</v>
      </c>
      <c r="N75" s="40">
        <f t="shared" si="52"/>
        <v>2.1554864363347184</v>
      </c>
      <c r="O75" s="143">
        <f t="shared" si="53"/>
        <v>2.3106037589700916</v>
      </c>
      <c r="P75" s="52">
        <f t="shared" si="58"/>
        <v>7.1963952090156227E-2</v>
      </c>
    </row>
    <row r="76" spans="1:16" ht="20.100000000000001" customHeight="1" x14ac:dyDescent="0.25">
      <c r="A76" s="38" t="s">
        <v>204</v>
      </c>
      <c r="B76" s="19">
        <v>25153.149999999991</v>
      </c>
      <c r="C76" s="140">
        <v>25964.899999999998</v>
      </c>
      <c r="D76" s="247">
        <f t="shared" si="54"/>
        <v>4.0608320737854572E-2</v>
      </c>
      <c r="E76" s="215">
        <f t="shared" si="55"/>
        <v>4.0597586897659604E-2</v>
      </c>
      <c r="F76" s="52">
        <f t="shared" si="50"/>
        <v>3.2272299890868841E-2</v>
      </c>
      <c r="H76" s="19">
        <v>941.11500000000001</v>
      </c>
      <c r="I76" s="140">
        <v>1265.3120000000006</v>
      </c>
      <c r="J76" s="214">
        <f t="shared" si="56"/>
        <v>1.1486177183987457E-2</v>
      </c>
      <c r="K76" s="215">
        <f t="shared" si="57"/>
        <v>1.5554773760647395E-2</v>
      </c>
      <c r="L76" s="52">
        <f t="shared" si="51"/>
        <v>0.34448181146831214</v>
      </c>
      <c r="N76" s="40">
        <f t="shared" si="52"/>
        <v>0.37415393300640298</v>
      </c>
      <c r="O76" s="143">
        <f t="shared" si="53"/>
        <v>0.48731633859556583</v>
      </c>
      <c r="P76" s="52">
        <f t="shared" si="58"/>
        <v>0.30244879341473146</v>
      </c>
    </row>
    <row r="77" spans="1:16" ht="20.100000000000001" customHeight="1" x14ac:dyDescent="0.25">
      <c r="A77" s="38" t="s">
        <v>200</v>
      </c>
      <c r="B77" s="19">
        <v>7567.4099999999989</v>
      </c>
      <c r="C77" s="140">
        <v>5792.86</v>
      </c>
      <c r="D77" s="247">
        <f t="shared" si="54"/>
        <v>1.2217150235053986E-2</v>
      </c>
      <c r="E77" s="215">
        <f t="shared" si="55"/>
        <v>9.0574636234291832E-3</v>
      </c>
      <c r="F77" s="52">
        <f t="shared" si="50"/>
        <v>-0.23449898974682218</v>
      </c>
      <c r="H77" s="19">
        <v>1511.097</v>
      </c>
      <c r="I77" s="140">
        <v>1244.335</v>
      </c>
      <c r="J77" s="214">
        <f t="shared" si="56"/>
        <v>1.8442727917621006E-2</v>
      </c>
      <c r="K77" s="215">
        <f t="shared" si="57"/>
        <v>1.5296898636427353E-2</v>
      </c>
      <c r="L77" s="52">
        <f t="shared" si="51"/>
        <v>-0.17653532499899077</v>
      </c>
      <c r="N77" s="40">
        <f t="shared" si="52"/>
        <v>1.9968483272348136</v>
      </c>
      <c r="O77" s="143">
        <f t="shared" si="53"/>
        <v>2.1480494954133196</v>
      </c>
      <c r="P77" s="52">
        <f t="shared" si="58"/>
        <v>7.5719906272443627E-2</v>
      </c>
    </row>
    <row r="78" spans="1:16" ht="20.100000000000001" customHeight="1" x14ac:dyDescent="0.25">
      <c r="A78" s="38" t="s">
        <v>199</v>
      </c>
      <c r="B78" s="19">
        <v>3920.64</v>
      </c>
      <c r="C78" s="140">
        <v>3855.66</v>
      </c>
      <c r="D78" s="247">
        <f t="shared" si="54"/>
        <v>6.3296488359375356E-3</v>
      </c>
      <c r="E78" s="215">
        <f t="shared" si="55"/>
        <v>6.0285420663214661E-3</v>
      </c>
      <c r="F78" s="52">
        <f t="shared" si="50"/>
        <v>-1.657382468168463E-2</v>
      </c>
      <c r="H78" s="19">
        <v>988.7890000000001</v>
      </c>
      <c r="I78" s="140">
        <v>934.0619999999999</v>
      </c>
      <c r="J78" s="214">
        <f t="shared" si="56"/>
        <v>1.206803169812167E-2</v>
      </c>
      <c r="K78" s="215">
        <f t="shared" si="57"/>
        <v>1.1482640715031406E-2</v>
      </c>
      <c r="L78" s="52">
        <f t="shared" si="51"/>
        <v>-5.5347500831825797E-2</v>
      </c>
      <c r="N78" s="40">
        <f t="shared" si="52"/>
        <v>2.5220091617695073</v>
      </c>
      <c r="O78" s="143">
        <f t="shared" si="53"/>
        <v>2.4225735671713791</v>
      </c>
      <c r="P78" s="52">
        <f t="shared" si="58"/>
        <v>-3.9427134566141553E-2</v>
      </c>
    </row>
    <row r="79" spans="1:16" ht="20.100000000000001" customHeight="1" x14ac:dyDescent="0.25">
      <c r="A79" s="38" t="s">
        <v>172</v>
      </c>
      <c r="B79" s="19">
        <v>5646.7799999999988</v>
      </c>
      <c r="C79" s="140">
        <v>3889.3700000000003</v>
      </c>
      <c r="D79" s="247">
        <f t="shared" si="54"/>
        <v>9.1164030499600451E-3</v>
      </c>
      <c r="E79" s="215">
        <f t="shared" si="55"/>
        <v>6.0812495542886882E-3</v>
      </c>
      <c r="F79" s="52">
        <f t="shared" si="50"/>
        <v>-0.31122338748809036</v>
      </c>
      <c r="H79" s="19">
        <v>1649.1609999999996</v>
      </c>
      <c r="I79" s="140">
        <v>897.38900000000001</v>
      </c>
      <c r="J79" s="214">
        <f t="shared" si="56"/>
        <v>2.0127779762220275E-2</v>
      </c>
      <c r="K79" s="215">
        <f t="shared" si="57"/>
        <v>1.1031811023916314E-2</v>
      </c>
      <c r="L79" s="52">
        <f t="shared" si="51"/>
        <v>-0.45585118736133085</v>
      </c>
      <c r="N79" s="40">
        <f t="shared" ref="N79:N83" si="59">(H79/B79)*10</f>
        <v>2.9205334721735214</v>
      </c>
      <c r="O79" s="143">
        <f t="shared" ref="O79:O83" si="60">(I79/C79)*10</f>
        <v>2.3072862700128809</v>
      </c>
      <c r="P79" s="52">
        <f t="shared" ref="P79:P83" si="61">(O79-N79)/N79</f>
        <v>-0.20997780302933811</v>
      </c>
    </row>
    <row r="80" spans="1:16" ht="20.100000000000001" customHeight="1" x14ac:dyDescent="0.25">
      <c r="A80" s="38" t="s">
        <v>182</v>
      </c>
      <c r="B80" s="19">
        <v>3145.4900000000002</v>
      </c>
      <c r="C80" s="140">
        <v>3055.4</v>
      </c>
      <c r="D80" s="247">
        <f t="shared" si="54"/>
        <v>5.0782135357883302E-3</v>
      </c>
      <c r="E80" s="215">
        <f t="shared" si="55"/>
        <v>4.7772903807489792E-3</v>
      </c>
      <c r="F80" s="52">
        <f t="shared" si="50"/>
        <v>-2.8641006647612977E-2</v>
      </c>
      <c r="H80" s="19">
        <v>702.59899999999993</v>
      </c>
      <c r="I80" s="140">
        <v>753.14099999999996</v>
      </c>
      <c r="J80" s="214">
        <f t="shared" si="56"/>
        <v>8.5751227036997626E-3</v>
      </c>
      <c r="K80" s="215">
        <f t="shared" si="57"/>
        <v>9.2585369180626861E-3</v>
      </c>
      <c r="L80" s="52">
        <f t="shared" si="51"/>
        <v>7.1935769905735747E-2</v>
      </c>
      <c r="N80" s="40">
        <f t="shared" si="59"/>
        <v>2.2336710655573535</v>
      </c>
      <c r="O80" s="143">
        <f t="shared" si="60"/>
        <v>2.4649505793022191</v>
      </c>
      <c r="P80" s="52">
        <f t="shared" si="61"/>
        <v>0.10354233320704088</v>
      </c>
    </row>
    <row r="81" spans="1:16" ht="20.100000000000001" customHeight="1" x14ac:dyDescent="0.25">
      <c r="A81" s="38" t="s">
        <v>185</v>
      </c>
      <c r="B81" s="19">
        <v>4021.6899999999996</v>
      </c>
      <c r="C81" s="140">
        <v>4875.7999999999993</v>
      </c>
      <c r="D81" s="247">
        <f t="shared" si="54"/>
        <v>6.4927882761492061E-3</v>
      </c>
      <c r="E81" s="215">
        <f t="shared" si="55"/>
        <v>7.6235885443659973E-3</v>
      </c>
      <c r="F81" s="52">
        <f t="shared" si="50"/>
        <v>0.21237589172710969</v>
      </c>
      <c r="H81" s="19">
        <v>665.822</v>
      </c>
      <c r="I81" s="140">
        <v>721.12099999999998</v>
      </c>
      <c r="J81" s="214">
        <f t="shared" si="56"/>
        <v>8.1262645532128343E-3</v>
      </c>
      <c r="K81" s="215">
        <f t="shared" si="57"/>
        <v>8.8649076346796717E-3</v>
      </c>
      <c r="L81" s="52">
        <f t="shared" si="51"/>
        <v>8.3053729074737653E-2</v>
      </c>
      <c r="N81" s="40">
        <f t="shared" si="59"/>
        <v>1.6555776302997001</v>
      </c>
      <c r="O81" s="143">
        <f t="shared" si="60"/>
        <v>1.478979859715329</v>
      </c>
      <c r="P81" s="52">
        <f t="shared" si="61"/>
        <v>-0.10666837202457403</v>
      </c>
    </row>
    <row r="82" spans="1:16" ht="20.100000000000001" customHeight="1" x14ac:dyDescent="0.25">
      <c r="A82" s="38" t="s">
        <v>186</v>
      </c>
      <c r="B82" s="19">
        <v>4135.42</v>
      </c>
      <c r="C82" s="140">
        <v>2892.7000000000012</v>
      </c>
      <c r="D82" s="247">
        <f t="shared" si="54"/>
        <v>6.6763988504715561E-3</v>
      </c>
      <c r="E82" s="215">
        <f t="shared" si="55"/>
        <v>4.5228997461519201E-3</v>
      </c>
      <c r="F82" s="52">
        <f t="shared" si="50"/>
        <v>-0.30050635727447245</v>
      </c>
      <c r="H82" s="19">
        <v>849.03999999999985</v>
      </c>
      <c r="I82" s="140">
        <v>654.96199999999988</v>
      </c>
      <c r="J82" s="214">
        <f t="shared" si="56"/>
        <v>1.0362414663768731E-2</v>
      </c>
      <c r="K82" s="215">
        <f t="shared" si="57"/>
        <v>8.0515997096535334E-3</v>
      </c>
      <c r="L82" s="52">
        <f t="shared" si="51"/>
        <v>-0.22858522566663528</v>
      </c>
      <c r="N82" s="40">
        <f t="shared" si="59"/>
        <v>2.053092551663434</v>
      </c>
      <c r="O82" s="143">
        <f t="shared" si="60"/>
        <v>2.2641891658312292</v>
      </c>
      <c r="P82" s="52">
        <f t="shared" si="61"/>
        <v>0.1028188495432234</v>
      </c>
    </row>
    <row r="83" spans="1:16" ht="20.100000000000001" customHeight="1" x14ac:dyDescent="0.25">
      <c r="A83" s="38" t="s">
        <v>210</v>
      </c>
      <c r="B83" s="19">
        <v>2912.6700000000005</v>
      </c>
      <c r="C83" s="140">
        <v>2373.86</v>
      </c>
      <c r="D83" s="247">
        <f t="shared" si="54"/>
        <v>4.702338973986437E-3</v>
      </c>
      <c r="E83" s="215">
        <f t="shared" si="55"/>
        <v>3.7116641170533387E-3</v>
      </c>
      <c r="F83" s="52">
        <f t="shared" si="50"/>
        <v>-0.18498834402798817</v>
      </c>
      <c r="H83" s="19">
        <v>770.04900000000021</v>
      </c>
      <c r="I83" s="140">
        <v>653.92000000000007</v>
      </c>
      <c r="J83" s="214">
        <f t="shared" si="56"/>
        <v>9.3983405368656958E-3</v>
      </c>
      <c r="K83" s="215">
        <f t="shared" si="57"/>
        <v>8.0387901620806099E-3</v>
      </c>
      <c r="L83" s="52">
        <f t="shared" si="51"/>
        <v>-0.15080728628957391</v>
      </c>
      <c r="N83" s="40">
        <f t="shared" si="59"/>
        <v>2.6437907486944972</v>
      </c>
      <c r="O83" s="143">
        <f t="shared" si="60"/>
        <v>2.7546696098337731</v>
      </c>
      <c r="P83" s="52">
        <f t="shared" si="61"/>
        <v>4.1939348336863594E-2</v>
      </c>
    </row>
    <row r="84" spans="1:16" ht="20.100000000000001" customHeight="1" x14ac:dyDescent="0.25">
      <c r="A84" s="38" t="s">
        <v>178</v>
      </c>
      <c r="B84" s="19">
        <v>1760.1100000000001</v>
      </c>
      <c r="C84" s="140">
        <v>2678.1699999999996</v>
      </c>
      <c r="D84" s="247">
        <f t="shared" si="54"/>
        <v>2.841596834348988E-3</v>
      </c>
      <c r="E84" s="215">
        <f t="shared" si="55"/>
        <v>4.1874699806933599E-3</v>
      </c>
      <c r="F84" s="52">
        <f t="shared" si="50"/>
        <v>0.52159240047497002</v>
      </c>
      <c r="H84" s="19">
        <v>596.48299999999995</v>
      </c>
      <c r="I84" s="140">
        <v>599.62199999999996</v>
      </c>
      <c r="J84" s="214">
        <f t="shared" si="56"/>
        <v>7.2799917387741031E-3</v>
      </c>
      <c r="K84" s="215">
        <f t="shared" si="57"/>
        <v>7.3712922598591548E-3</v>
      </c>
      <c r="L84" s="52">
        <f t="shared" ref="L84:L94" si="62">(I84-H84)/H84</f>
        <v>5.262513768204643E-3</v>
      </c>
      <c r="N84" s="40">
        <f t="shared" ref="N84:N91" si="63">(H84/B84)*10</f>
        <v>3.3888961485361708</v>
      </c>
      <c r="O84" s="143">
        <f t="shared" ref="O84:O91" si="64">(I84/C84)*10</f>
        <v>2.2389243401277739</v>
      </c>
      <c r="P84" s="52">
        <f t="shared" ref="P84:P91" si="65">(O84-N84)/N84</f>
        <v>-0.33933521654392562</v>
      </c>
    </row>
    <row r="85" spans="1:16" ht="20.100000000000001" customHeight="1" x14ac:dyDescent="0.25">
      <c r="A85" s="38" t="s">
        <v>202</v>
      </c>
      <c r="B85" s="19">
        <v>1622.77</v>
      </c>
      <c r="C85" s="140">
        <v>1755.8599999999997</v>
      </c>
      <c r="D85" s="247">
        <f t="shared" si="54"/>
        <v>2.6198692666233969E-3</v>
      </c>
      <c r="E85" s="215">
        <f t="shared" si="55"/>
        <v>2.745386230261799E-3</v>
      </c>
      <c r="F85" s="52">
        <f t="shared" si="50"/>
        <v>8.2014087024038951E-2</v>
      </c>
      <c r="H85" s="19">
        <v>544.59300000000007</v>
      </c>
      <c r="I85" s="140">
        <v>568.53200000000015</v>
      </c>
      <c r="J85" s="214">
        <f t="shared" si="56"/>
        <v>6.6466815332443772E-3</v>
      </c>
      <c r="K85" s="215">
        <f t="shared" si="57"/>
        <v>6.9890956820834564E-3</v>
      </c>
      <c r="L85" s="52">
        <f t="shared" si="62"/>
        <v>4.395759769222167E-2</v>
      </c>
      <c r="N85" s="40">
        <f t="shared" si="63"/>
        <v>3.355946930248896</v>
      </c>
      <c r="O85" s="143">
        <f t="shared" si="64"/>
        <v>3.2379119064162305</v>
      </c>
      <c r="P85" s="52">
        <f t="shared" si="65"/>
        <v>-3.5171898211129149E-2</v>
      </c>
    </row>
    <row r="86" spans="1:16" ht="20.100000000000001" customHeight="1" x14ac:dyDescent="0.25">
      <c r="A86" s="38" t="s">
        <v>201</v>
      </c>
      <c r="B86" s="19">
        <v>5342.91</v>
      </c>
      <c r="C86" s="140">
        <v>4393.3500000000013</v>
      </c>
      <c r="D86" s="247">
        <f t="shared" si="54"/>
        <v>8.6258223305427217E-3</v>
      </c>
      <c r="E86" s="215">
        <f t="shared" si="55"/>
        <v>6.8692507345236411E-3</v>
      </c>
      <c r="F86" s="52">
        <f t="shared" si="50"/>
        <v>-0.17772337546393233</v>
      </c>
      <c r="H86" s="19">
        <v>664.55599999999993</v>
      </c>
      <c r="I86" s="140">
        <v>544.07300000000009</v>
      </c>
      <c r="J86" s="214">
        <f t="shared" si="56"/>
        <v>8.1108131999617136E-3</v>
      </c>
      <c r="K86" s="215">
        <f t="shared" si="57"/>
        <v>6.6884155246110903E-3</v>
      </c>
      <c r="L86" s="52">
        <f t="shared" si="62"/>
        <v>-0.18129849102257725</v>
      </c>
      <c r="N86" s="40">
        <f t="shared" si="63"/>
        <v>1.2438090853111881</v>
      </c>
      <c r="O86" s="143">
        <f t="shared" si="64"/>
        <v>1.2384012200257204</v>
      </c>
      <c r="P86" s="52">
        <f t="shared" si="65"/>
        <v>-4.3478258434771523E-3</v>
      </c>
    </row>
    <row r="87" spans="1:16" ht="20.100000000000001" customHeight="1" x14ac:dyDescent="0.25">
      <c r="A87" s="38" t="s">
        <v>223</v>
      </c>
      <c r="B87" s="19">
        <v>2808.7500000000005</v>
      </c>
      <c r="C87" s="140">
        <v>2074.14</v>
      </c>
      <c r="D87" s="247">
        <f t="shared" si="54"/>
        <v>4.5345660830730583E-3</v>
      </c>
      <c r="E87" s="215">
        <f t="shared" si="55"/>
        <v>3.2430349775239529E-3</v>
      </c>
      <c r="F87" s="52">
        <f t="shared" si="50"/>
        <v>-0.26154339118825115</v>
      </c>
      <c r="H87" s="19">
        <v>759.70600000000013</v>
      </c>
      <c r="I87" s="140">
        <v>539.76699999999994</v>
      </c>
      <c r="J87" s="214">
        <f t="shared" si="56"/>
        <v>9.2721056658733279E-3</v>
      </c>
      <c r="K87" s="215">
        <f t="shared" si="57"/>
        <v>6.6354808683260396E-3</v>
      </c>
      <c r="L87" s="52">
        <f t="shared" si="62"/>
        <v>-0.28950541393644402</v>
      </c>
      <c r="N87" s="40">
        <f t="shared" si="63"/>
        <v>2.704783266577659</v>
      </c>
      <c r="O87" s="143">
        <f t="shared" si="64"/>
        <v>2.6023653176738311</v>
      </c>
      <c r="P87" s="52">
        <f t="shared" si="65"/>
        <v>-3.7865491911822036E-2</v>
      </c>
    </row>
    <row r="88" spans="1:16" ht="20.100000000000001" customHeight="1" x14ac:dyDescent="0.25">
      <c r="A88" s="38" t="s">
        <v>207</v>
      </c>
      <c r="B88" s="19">
        <v>85.190000000000012</v>
      </c>
      <c r="C88" s="140">
        <v>102.86000000000001</v>
      </c>
      <c r="D88" s="247">
        <f t="shared" si="54"/>
        <v>1.3753437814579219E-4</v>
      </c>
      <c r="E88" s="215">
        <f t="shared" si="55"/>
        <v>1.6082741656209989E-4</v>
      </c>
      <c r="F88" s="52">
        <f t="shared" si="50"/>
        <v>0.2074187111163282</v>
      </c>
      <c r="H88" s="19">
        <v>105.919</v>
      </c>
      <c r="I88" s="140">
        <v>522.40599999999995</v>
      </c>
      <c r="J88" s="214">
        <f t="shared" si="56"/>
        <v>1.2927266074292381E-3</v>
      </c>
      <c r="K88" s="215">
        <f t="shared" si="57"/>
        <v>6.422058070424337E-3</v>
      </c>
      <c r="L88" s="52">
        <f t="shared" si="62"/>
        <v>3.9321273803566874</v>
      </c>
      <c r="N88" s="40">
        <f t="shared" si="63"/>
        <v>12.433266815353912</v>
      </c>
      <c r="O88" s="143">
        <f t="shared" si="64"/>
        <v>50.788061442737693</v>
      </c>
      <c r="P88" s="52">
        <f t="shared" si="65"/>
        <v>3.0848525328853418</v>
      </c>
    </row>
    <row r="89" spans="1:16" ht="20.100000000000001" customHeight="1" x14ac:dyDescent="0.25">
      <c r="A89" s="38" t="s">
        <v>224</v>
      </c>
      <c r="B89" s="19">
        <v>1191.55</v>
      </c>
      <c r="C89" s="140">
        <v>1576.5</v>
      </c>
      <c r="D89" s="247">
        <f t="shared" si="54"/>
        <v>1.9236892625850296E-3</v>
      </c>
      <c r="E89" s="215">
        <f t="shared" si="55"/>
        <v>2.4649467451890962E-3</v>
      </c>
      <c r="F89" s="52">
        <f t="shared" ref="F89:F94" si="66">(C89-B89)/B89</f>
        <v>0.32306659393227316</v>
      </c>
      <c r="H89" s="19">
        <v>356.745</v>
      </c>
      <c r="I89" s="140">
        <v>471.96600000000001</v>
      </c>
      <c r="J89" s="214">
        <f t="shared" si="56"/>
        <v>4.3540229190923594E-3</v>
      </c>
      <c r="K89" s="215">
        <f t="shared" si="57"/>
        <v>5.8019874566254846E-3</v>
      </c>
      <c r="L89" s="52">
        <f t="shared" si="62"/>
        <v>0.3229785981583484</v>
      </c>
      <c r="N89" s="40">
        <f t="shared" si="63"/>
        <v>2.9939574503797579</v>
      </c>
      <c r="O89" s="143">
        <f t="shared" si="64"/>
        <v>2.9937583254043769</v>
      </c>
      <c r="P89" s="52">
        <f t="shared" si="65"/>
        <v>-6.6508953009915308E-5</v>
      </c>
    </row>
    <row r="90" spans="1:16" ht="20.100000000000001" customHeight="1" x14ac:dyDescent="0.25">
      <c r="A90" s="38" t="s">
        <v>218</v>
      </c>
      <c r="B90" s="19">
        <v>973.7700000000001</v>
      </c>
      <c r="C90" s="140">
        <v>1792.84</v>
      </c>
      <c r="D90" s="247">
        <f t="shared" si="54"/>
        <v>1.5720959197913847E-3</v>
      </c>
      <c r="E90" s="215">
        <f t="shared" si="55"/>
        <v>2.8032065478241796E-3</v>
      </c>
      <c r="F90" s="52">
        <f t="shared" si="66"/>
        <v>0.84113291639709553</v>
      </c>
      <c r="H90" s="19">
        <v>149.51599999999996</v>
      </c>
      <c r="I90" s="140">
        <v>379.10799999999995</v>
      </c>
      <c r="J90" s="214">
        <f t="shared" si="56"/>
        <v>1.824821905761855E-3</v>
      </c>
      <c r="K90" s="215">
        <f t="shared" si="57"/>
        <v>4.6604625348147409E-3</v>
      </c>
      <c r="L90" s="52">
        <f t="shared" si="62"/>
        <v>1.5355680997351457</v>
      </c>
      <c r="N90" s="40">
        <f t="shared" si="63"/>
        <v>1.5354344455056119</v>
      </c>
      <c r="O90" s="143">
        <f t="shared" si="64"/>
        <v>2.1145668325115459</v>
      </c>
      <c r="P90" s="52">
        <f t="shared" si="65"/>
        <v>0.37717819129375346</v>
      </c>
    </row>
    <row r="91" spans="1:16" ht="20.100000000000001" customHeight="1" x14ac:dyDescent="0.25">
      <c r="A91" s="38" t="s">
        <v>225</v>
      </c>
      <c r="B91" s="19">
        <v>81.64</v>
      </c>
      <c r="C91" s="140">
        <v>403.42999999999995</v>
      </c>
      <c r="D91" s="247">
        <f t="shared" si="54"/>
        <v>1.3180310637190366E-4</v>
      </c>
      <c r="E91" s="215">
        <f t="shared" si="55"/>
        <v>6.3078557907493625E-4</v>
      </c>
      <c r="F91" s="52">
        <f t="shared" si="66"/>
        <v>3.941572758451739</v>
      </c>
      <c r="H91" s="19">
        <v>232.01699999999997</v>
      </c>
      <c r="I91" s="140">
        <v>334.29200000000003</v>
      </c>
      <c r="J91" s="214">
        <f t="shared" si="56"/>
        <v>2.8317350926265307E-3</v>
      </c>
      <c r="K91" s="215">
        <f t="shared" si="57"/>
        <v>4.1095290568605508E-3</v>
      </c>
      <c r="L91" s="52">
        <f t="shared" si="62"/>
        <v>0.44080821663929831</v>
      </c>
      <c r="N91" s="40">
        <f t="shared" si="63"/>
        <v>28.419524742773149</v>
      </c>
      <c r="O91" s="143">
        <f t="shared" si="64"/>
        <v>8.2862454453064984</v>
      </c>
      <c r="P91" s="52">
        <f t="shared" si="65"/>
        <v>-0.70843124505755073</v>
      </c>
    </row>
    <row r="92" spans="1:16" ht="20.100000000000001" customHeight="1" x14ac:dyDescent="0.25">
      <c r="A92" s="38" t="s">
        <v>208</v>
      </c>
      <c r="B92" s="19">
        <v>2320.86</v>
      </c>
      <c r="C92" s="140">
        <v>1745.2800000000002</v>
      </c>
      <c r="D92" s="247">
        <f t="shared" si="54"/>
        <v>3.7468956082103914E-3</v>
      </c>
      <c r="E92" s="215">
        <f t="shared" si="55"/>
        <v>2.7288438030089609E-3</v>
      </c>
      <c r="F92" s="52">
        <f t="shared" si="66"/>
        <v>-0.24800289547840021</v>
      </c>
      <c r="H92" s="19">
        <v>520.40599999999995</v>
      </c>
      <c r="I92" s="140">
        <v>306.68</v>
      </c>
      <c r="J92" s="214">
        <f t="shared" si="56"/>
        <v>6.3514825750414948E-3</v>
      </c>
      <c r="K92" s="215">
        <f t="shared" si="57"/>
        <v>3.7700883394098379E-3</v>
      </c>
      <c r="L92" s="52">
        <f t="shared" si="62"/>
        <v>-0.41069088365622219</v>
      </c>
      <c r="N92" s="40">
        <f t="shared" ref="N92:N93" si="67">(H92/B92)*10</f>
        <v>2.2422981136302917</v>
      </c>
      <c r="O92" s="143">
        <f t="shared" ref="O92:O93" si="68">(I92/C92)*10</f>
        <v>1.7571965529886322</v>
      </c>
      <c r="P92" s="52">
        <f t="shared" ref="P92:P93" si="69">(O92-N92)/N92</f>
        <v>-0.21634124280481051</v>
      </c>
    </row>
    <row r="93" spans="1:16" ht="20.100000000000001" customHeight="1" x14ac:dyDescent="0.25">
      <c r="A93" s="38" t="s">
        <v>177</v>
      </c>
      <c r="B93" s="19">
        <v>193.21999999999997</v>
      </c>
      <c r="C93" s="140">
        <v>194.27999999999992</v>
      </c>
      <c r="D93" s="247">
        <f t="shared" si="54"/>
        <v>3.1194262877485575E-4</v>
      </c>
      <c r="E93" s="215">
        <f t="shared" si="55"/>
        <v>3.0376774732339829E-4</v>
      </c>
      <c r="F93" s="52">
        <f t="shared" si="66"/>
        <v>5.4859745367971512E-3</v>
      </c>
      <c r="H93" s="19">
        <v>299.67100000000005</v>
      </c>
      <c r="I93" s="140">
        <v>303.78400000000005</v>
      </c>
      <c r="J93" s="214">
        <f t="shared" si="56"/>
        <v>3.6574427173115993E-3</v>
      </c>
      <c r="K93" s="215">
        <f t="shared" si="57"/>
        <v>3.7344871400132986E-3</v>
      </c>
      <c r="L93" s="52">
        <f t="shared" si="62"/>
        <v>1.3725051806814803E-2</v>
      </c>
      <c r="N93" s="40">
        <f t="shared" si="67"/>
        <v>15.509315805817208</v>
      </c>
      <c r="O93" s="143">
        <f t="shared" si="68"/>
        <v>15.636401070619733</v>
      </c>
      <c r="P93" s="52">
        <f t="shared" si="69"/>
        <v>8.1941245115957264E-3</v>
      </c>
    </row>
    <row r="94" spans="1:16" ht="20.100000000000001" customHeight="1" x14ac:dyDescent="0.25">
      <c r="A94" s="38" t="s">
        <v>217</v>
      </c>
      <c r="B94" s="19">
        <v>1934.1599999999999</v>
      </c>
      <c r="C94" s="140">
        <v>647.70999999999992</v>
      </c>
      <c r="D94" s="247">
        <f t="shared" si="54"/>
        <v>3.1225905955448454E-3</v>
      </c>
      <c r="E94" s="215">
        <f t="shared" si="55"/>
        <v>1.0127311489542845E-3</v>
      </c>
      <c r="F94" s="52">
        <f t="shared" si="66"/>
        <v>-0.66512077594407903</v>
      </c>
      <c r="H94" s="19">
        <v>793.15700000000015</v>
      </c>
      <c r="I94" s="140">
        <v>256.04500000000002</v>
      </c>
      <c r="J94" s="214">
        <f t="shared" si="56"/>
        <v>9.6803704507099995E-3</v>
      </c>
      <c r="K94" s="215">
        <f t="shared" si="57"/>
        <v>3.147620545403E-3</v>
      </c>
      <c r="L94" s="52">
        <f t="shared" si="62"/>
        <v>-0.67718244937635297</v>
      </c>
      <c r="N94" s="40">
        <f t="shared" ref="N94" si="70">(H94/B94)*10</f>
        <v>4.1007827687471572</v>
      </c>
      <c r="O94" s="143">
        <f t="shared" ref="O94" si="71">(I94/C94)*10</f>
        <v>3.9530808540859343</v>
      </c>
      <c r="P94" s="52">
        <f t="shared" ref="P94" si="72">(O94-N94)/N94</f>
        <v>-3.6017980710143227E-2</v>
      </c>
    </row>
    <row r="95" spans="1:16" ht="20.100000000000001" customHeight="1" thickBot="1" x14ac:dyDescent="0.3">
      <c r="A95" s="8" t="s">
        <v>17</v>
      </c>
      <c r="B95" s="19">
        <f>B96-SUM(B68:B94)</f>
        <v>24699.4099999998</v>
      </c>
      <c r="C95" s="140">
        <f>C96-SUM(C68:C94)</f>
        <v>22977.039999999921</v>
      </c>
      <c r="D95" s="247">
        <f t="shared" si="54"/>
        <v>3.9875783483013655E-2</v>
      </c>
      <c r="E95" s="215">
        <f t="shared" si="55"/>
        <v>3.5925899119619083E-2</v>
      </c>
      <c r="F95" s="52">
        <f t="shared" ref="F95" si="73">(C95-B95)/B95</f>
        <v>-6.9733244640252254E-2</v>
      </c>
      <c r="H95" s="196">
        <f>H96-SUM(H68:H94)</f>
        <v>4235.625</v>
      </c>
      <c r="I95" s="119">
        <f>I96-SUM(I68:I94)</f>
        <v>4249.8239999999641</v>
      </c>
      <c r="J95" s="214">
        <f t="shared" si="56"/>
        <v>5.1695211780629226E-2</v>
      </c>
      <c r="K95" s="215">
        <f t="shared" si="57"/>
        <v>5.2244071693439219E-2</v>
      </c>
      <c r="L95" s="52">
        <f t="shared" ref="L95" si="74">(I95-H95)/H95</f>
        <v>3.3522797698011851E-3</v>
      </c>
      <c r="N95" s="40">
        <f t="shared" ref="N95:N96" si="75">(H95/B95)*10</f>
        <v>1.7148688976781366</v>
      </c>
      <c r="O95" s="143">
        <f t="shared" ref="O95:O96" si="76">(I95/C95)*10</f>
        <v>1.8495959444732564</v>
      </c>
      <c r="P95" s="52">
        <f>(O95-N95)/N95</f>
        <v>7.8564050568259075E-2</v>
      </c>
    </row>
    <row r="96" spans="1:16" ht="26.25" customHeight="1" thickBot="1" x14ac:dyDescent="0.3">
      <c r="A96" s="12" t="s">
        <v>18</v>
      </c>
      <c r="B96" s="17">
        <v>619408.7699999999</v>
      </c>
      <c r="C96" s="145">
        <v>639567.57000000018</v>
      </c>
      <c r="D96" s="243">
        <f>SUM(D68:D95)</f>
        <v>0.99999999999999978</v>
      </c>
      <c r="E96" s="244">
        <f>SUM(E68:E95)</f>
        <v>0.99999999999999989</v>
      </c>
      <c r="F96" s="57">
        <f>(C96-B96)/B96</f>
        <v>3.2545228573370513E-2</v>
      </c>
      <c r="G96" s="1"/>
      <c r="H96" s="17">
        <v>81934.570999999967</v>
      </c>
      <c r="I96" s="145">
        <v>81345.573999999979</v>
      </c>
      <c r="J96" s="255">
        <f t="shared" si="56"/>
        <v>1</v>
      </c>
      <c r="K96" s="244">
        <f t="shared" si="57"/>
        <v>1</v>
      </c>
      <c r="L96" s="57">
        <f>(I96-H96)/H96</f>
        <v>-7.1886261539099135E-3</v>
      </c>
      <c r="M96" s="1"/>
      <c r="N96" s="37">
        <f t="shared" si="75"/>
        <v>1.3227867438815886</v>
      </c>
      <c r="O96" s="150">
        <f t="shared" si="76"/>
        <v>1.2718839699767759</v>
      </c>
      <c r="P96" s="57">
        <f>(O96-N96)/N96</f>
        <v>-3.8481466600915171E-2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J46:L49 J39:L45 J54:L56 J62:L62 J57:K61 D46:E51 D39:F45 D54:F56 F46:F49 P39:P49 J68:L78 D76:F78 N68:P78 F28 P28 D89:E90 D84:E88 J89:K90 J84:K86 D83:E83 D82:E82 J83:K83 J82:K82 F30 D59:E59 D58:E58 L61 D80:F81 D79:E79 D93:E93 D91:E91 J81:L81 J79:K79 J87:K88 J95:L96 J91:K91 N95:P96 D92:E92 J92:K94 J80:K80 P54:P56 N54:O56 J51:K51 J50:K50 D95:F96 D94:E94 D61:F62 D60:E60 N61:O62 P61:P62 F32:F33 J52:K52 D52:E52 J53:K53 D53:E53 D57:E5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49" t="s">
        <v>16</v>
      </c>
      <c r="B3" s="337"/>
      <c r="C3" s="337"/>
      <c r="D3" s="364" t="s">
        <v>1</v>
      </c>
      <c r="E3" s="362"/>
      <c r="F3" s="364" t="s">
        <v>104</v>
      </c>
      <c r="G3" s="362"/>
      <c r="H3" s="130" t="s">
        <v>0</v>
      </c>
      <c r="J3" s="366" t="s">
        <v>19</v>
      </c>
      <c r="K3" s="362"/>
      <c r="L3" s="360" t="s">
        <v>104</v>
      </c>
      <c r="M3" s="361"/>
      <c r="N3" s="130" t="s">
        <v>0</v>
      </c>
      <c r="P3" s="372" t="s">
        <v>22</v>
      </c>
      <c r="Q3" s="362"/>
      <c r="R3" s="130" t="s">
        <v>0</v>
      </c>
    </row>
    <row r="4" spans="1:18" x14ac:dyDescent="0.25">
      <c r="A4" s="363"/>
      <c r="B4" s="338"/>
      <c r="C4" s="338"/>
      <c r="D4" s="367" t="s">
        <v>156</v>
      </c>
      <c r="E4" s="369"/>
      <c r="F4" s="367" t="str">
        <f>D4</f>
        <v>jan-out</v>
      </c>
      <c r="G4" s="369"/>
      <c r="H4" s="131" t="s">
        <v>152</v>
      </c>
      <c r="J4" s="370" t="str">
        <f>D4</f>
        <v>jan-out</v>
      </c>
      <c r="K4" s="369"/>
      <c r="L4" s="371" t="str">
        <f>D4</f>
        <v>jan-out</v>
      </c>
      <c r="M4" s="359"/>
      <c r="N4" s="131" t="str">
        <f>H4</f>
        <v>2025/2024</v>
      </c>
      <c r="P4" s="370" t="str">
        <f>D4</f>
        <v>jan-out</v>
      </c>
      <c r="Q4" s="368"/>
      <c r="R4" s="131" t="str">
        <f>N4</f>
        <v>2025/2024</v>
      </c>
    </row>
    <row r="5" spans="1:18" ht="19.5" customHeight="1" thickBot="1" x14ac:dyDescent="0.3">
      <c r="A5" s="350"/>
      <c r="B5" s="373"/>
      <c r="C5" s="373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8889.220000000003</v>
      </c>
      <c r="E6" s="147">
        <v>9351.9200000000146</v>
      </c>
      <c r="F6" s="248">
        <f>D6/D8</f>
        <v>0.45676276311766639</v>
      </c>
      <c r="G6" s="256">
        <f>E6/E8</f>
        <v>0.36657736036171973</v>
      </c>
      <c r="H6" s="165">
        <f>(E6-D6)/D6</f>
        <v>5.2051811070038936E-2</v>
      </c>
      <c r="I6" s="1"/>
      <c r="J6" s="19">
        <v>2427.8550000000009</v>
      </c>
      <c r="K6" s="147">
        <v>1794.4450000000004</v>
      </c>
      <c r="L6" s="247">
        <f>J6/J8</f>
        <v>0.2353397047512284</v>
      </c>
      <c r="M6" s="246">
        <f>K6/K8</f>
        <v>0.14943617655511449</v>
      </c>
      <c r="N6" s="165">
        <f>(K6-J6)/J6</f>
        <v>-0.26089284574243532</v>
      </c>
      <c r="P6" s="27">
        <f t="shared" ref="P6:Q8" si="0">(J6/D6)*10</f>
        <v>2.7312351364911658</v>
      </c>
      <c r="Q6" s="152">
        <f t="shared" si="0"/>
        <v>1.9187984927159316</v>
      </c>
      <c r="R6" s="165">
        <f>(Q6-P6)/P6</f>
        <v>-0.29746125953072516</v>
      </c>
    </row>
    <row r="7" spans="1:18" ht="24" customHeight="1" thickBot="1" x14ac:dyDescent="0.3">
      <c r="A7" s="161" t="s">
        <v>21</v>
      </c>
      <c r="B7" s="1"/>
      <c r="C7" s="1"/>
      <c r="D7" s="117">
        <v>10572.13000000001</v>
      </c>
      <c r="E7" s="140">
        <v>16159.530000000042</v>
      </c>
      <c r="F7" s="248">
        <f>D7/D8</f>
        <v>0.54323723688233361</v>
      </c>
      <c r="G7" s="228">
        <f>E7/E8</f>
        <v>0.63342263963828038</v>
      </c>
      <c r="H7" s="55">
        <f t="shared" ref="H7:H8" si="1">(E7-D7)/D7</f>
        <v>0.52850277096479392</v>
      </c>
      <c r="J7" s="19">
        <v>7888.5299999999979</v>
      </c>
      <c r="K7" s="140">
        <v>10213.658000000003</v>
      </c>
      <c r="L7" s="247">
        <f>J7/J8</f>
        <v>0.76466029524877166</v>
      </c>
      <c r="M7" s="215">
        <f>K7/K8</f>
        <v>0.85056382344488557</v>
      </c>
      <c r="N7" s="102">
        <f t="shared" ref="N7:N8" si="2">(K7-J7)/J7</f>
        <v>0.2947479441670382</v>
      </c>
      <c r="P7" s="27">
        <f t="shared" si="0"/>
        <v>7.4616278838795882</v>
      </c>
      <c r="Q7" s="152">
        <f t="shared" si="0"/>
        <v>6.3205167477024249</v>
      </c>
      <c r="R7" s="102">
        <f t="shared" ref="R7:R8" si="3">(Q7-P7)/P7</f>
        <v>-0.15293058752533981</v>
      </c>
    </row>
    <row r="8" spans="1:18" ht="26.25" customHeight="1" thickBot="1" x14ac:dyDescent="0.3">
      <c r="A8" s="12" t="s">
        <v>12</v>
      </c>
      <c r="B8" s="162"/>
      <c r="C8" s="162"/>
      <c r="D8" s="163">
        <v>19461.350000000013</v>
      </c>
      <c r="E8" s="145">
        <v>25511.450000000055</v>
      </c>
      <c r="F8" s="257">
        <f>SUM(F6:F7)</f>
        <v>1</v>
      </c>
      <c r="G8" s="258">
        <f>SUM(G6:G7)</f>
        <v>1</v>
      </c>
      <c r="H8" s="164">
        <f t="shared" si="1"/>
        <v>0.31087771403320108</v>
      </c>
      <c r="I8" s="1"/>
      <c r="J8" s="17">
        <v>10316.384999999998</v>
      </c>
      <c r="K8" s="145">
        <v>12008.103000000003</v>
      </c>
      <c r="L8" s="243">
        <f>SUM(L6:L7)</f>
        <v>1</v>
      </c>
      <c r="M8" s="244">
        <f>SUM(M6:M7)</f>
        <v>1</v>
      </c>
      <c r="N8" s="164">
        <f t="shared" si="2"/>
        <v>0.16398360472200335</v>
      </c>
      <c r="O8" s="1"/>
      <c r="P8" s="29">
        <f t="shared" si="0"/>
        <v>5.300960621950682</v>
      </c>
      <c r="Q8" s="146">
        <f t="shared" si="0"/>
        <v>4.7069464887334806</v>
      </c>
      <c r="R8" s="164">
        <f t="shared" si="3"/>
        <v>-0.11205782792602827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zoomScaleNormal="100" workbookViewId="0">
      <selection activeCell="F83" sqref="F83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6" t="s">
        <v>3</v>
      </c>
      <c r="B4" s="364" t="s">
        <v>1</v>
      </c>
      <c r="C4" s="362"/>
      <c r="D4" s="364" t="s">
        <v>104</v>
      </c>
      <c r="E4" s="362"/>
      <c r="F4" s="130" t="s">
        <v>0</v>
      </c>
      <c r="H4" s="374" t="s">
        <v>19</v>
      </c>
      <c r="I4" s="375"/>
      <c r="J4" s="364" t="s">
        <v>13</v>
      </c>
      <c r="K4" s="365"/>
      <c r="L4" s="130" t="s">
        <v>0</v>
      </c>
      <c r="N4" s="372" t="s">
        <v>22</v>
      </c>
      <c r="O4" s="362"/>
      <c r="P4" s="130" t="s">
        <v>0</v>
      </c>
    </row>
    <row r="5" spans="1:16" x14ac:dyDescent="0.25">
      <c r="A5" s="377"/>
      <c r="B5" s="367" t="s">
        <v>156</v>
      </c>
      <c r="C5" s="369"/>
      <c r="D5" s="367" t="str">
        <f>B5</f>
        <v>jan-out</v>
      </c>
      <c r="E5" s="369"/>
      <c r="F5" s="131" t="s">
        <v>152</v>
      </c>
      <c r="H5" s="370" t="str">
        <f>B5</f>
        <v>jan-out</v>
      </c>
      <c r="I5" s="369"/>
      <c r="J5" s="367" t="str">
        <f>B5</f>
        <v>jan-out</v>
      </c>
      <c r="K5" s="368"/>
      <c r="L5" s="131" t="str">
        <f>F5</f>
        <v>2025/2024</v>
      </c>
      <c r="N5" s="370" t="str">
        <f>B5</f>
        <v>jan-out</v>
      </c>
      <c r="O5" s="368"/>
      <c r="P5" s="131" t="str">
        <f>L5</f>
        <v>2025/2024</v>
      </c>
    </row>
    <row r="6" spans="1:16" ht="19.5" customHeight="1" thickBot="1" x14ac:dyDescent="0.3">
      <c r="A6" s="378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172</v>
      </c>
      <c r="B7" s="39">
        <v>1956.69</v>
      </c>
      <c r="C7" s="147">
        <v>7589.2200000000021</v>
      </c>
      <c r="D7" s="247">
        <f>B7/$B$33</f>
        <v>0.10054235703073015</v>
      </c>
      <c r="E7" s="246">
        <f>C7/$C$33</f>
        <v>0.29748289493541136</v>
      </c>
      <c r="F7" s="52">
        <f>(C7-B7)/B7</f>
        <v>2.8786011069714683</v>
      </c>
      <c r="H7" s="39">
        <v>2136.5059999999999</v>
      </c>
      <c r="I7" s="147">
        <v>3888.5299999999997</v>
      </c>
      <c r="J7" s="247">
        <f>H7/$H$33</f>
        <v>0.20709831980873136</v>
      </c>
      <c r="K7" s="246">
        <f>I7/$I$33</f>
        <v>0.32382550349543149</v>
      </c>
      <c r="L7" s="52">
        <f>(I7-H7)/H7</f>
        <v>0.82004169424284323</v>
      </c>
      <c r="N7" s="27">
        <f t="shared" ref="N7:N33" si="0">(H7/B7)*10</f>
        <v>10.918980523230557</v>
      </c>
      <c r="O7" s="151">
        <f t="shared" ref="O7:O33" si="1">(I7/C7)*10</f>
        <v>5.1237544833329363</v>
      </c>
      <c r="P7" s="61">
        <f>(O7-N7)/N7</f>
        <v>-0.53074790522503923</v>
      </c>
    </row>
    <row r="8" spans="1:16" ht="20.100000000000001" customHeight="1" x14ac:dyDescent="0.25">
      <c r="A8" s="8" t="s">
        <v>166</v>
      </c>
      <c r="B8" s="19">
        <v>923.18999999999994</v>
      </c>
      <c r="C8" s="140">
        <v>1876.8399999999995</v>
      </c>
      <c r="D8" s="247">
        <f t="shared" ref="D8:D32" si="2">B8/$B$33</f>
        <v>4.7437099687328989E-2</v>
      </c>
      <c r="E8" s="215">
        <f t="shared" ref="E8:E32" si="3">C8/$C$33</f>
        <v>7.3568534912754821E-2</v>
      </c>
      <c r="F8" s="52">
        <f t="shared" ref="F8:F33" si="4">(C8-B8)/B8</f>
        <v>1.0329942915326202</v>
      </c>
      <c r="H8" s="19">
        <v>1023.0649999999999</v>
      </c>
      <c r="I8" s="140">
        <v>2016.8280000000002</v>
      </c>
      <c r="J8" s="247">
        <f t="shared" ref="J8:J32" si="5">H8/$H$33</f>
        <v>9.9168943384722416E-2</v>
      </c>
      <c r="K8" s="215">
        <f t="shared" ref="K8:K32" si="6">I8/$I$33</f>
        <v>0.16795558798921037</v>
      </c>
      <c r="L8" s="52">
        <f t="shared" ref="L8:L31" si="7">(I8-H8)/H8</f>
        <v>0.97135861357782771</v>
      </c>
      <c r="N8" s="27">
        <f t="shared" si="0"/>
        <v>11.081846640453213</v>
      </c>
      <c r="O8" s="152">
        <f t="shared" si="1"/>
        <v>10.74587071886789</v>
      </c>
      <c r="P8" s="52">
        <f t="shared" ref="P8:P64" si="8">(O8-N8)/N8</f>
        <v>-3.0317683729611938E-2</v>
      </c>
    </row>
    <row r="9" spans="1:16" ht="20.100000000000001" customHeight="1" x14ac:dyDescent="0.25">
      <c r="A9" s="8" t="s">
        <v>163</v>
      </c>
      <c r="B9" s="19">
        <v>1553</v>
      </c>
      <c r="C9" s="140">
        <v>1336.11</v>
      </c>
      <c r="D9" s="247">
        <f t="shared" si="2"/>
        <v>7.9799191731303329E-2</v>
      </c>
      <c r="E9" s="215">
        <f t="shared" si="3"/>
        <v>5.2372954104921494E-2</v>
      </c>
      <c r="F9" s="52">
        <f t="shared" si="4"/>
        <v>-0.13965872504829369</v>
      </c>
      <c r="H9" s="19">
        <v>1049.058</v>
      </c>
      <c r="I9" s="140">
        <v>808.37600000000009</v>
      </c>
      <c r="J9" s="247">
        <f t="shared" si="5"/>
        <v>0.10168852752199531</v>
      </c>
      <c r="K9" s="215">
        <f t="shared" si="6"/>
        <v>6.7319209370539243E-2</v>
      </c>
      <c r="L9" s="52">
        <f t="shared" si="7"/>
        <v>-0.22942678097874464</v>
      </c>
      <c r="N9" s="27">
        <f t="shared" ref="N9:N15" si="9">(H9/B9)*10</f>
        <v>6.7550418544752091</v>
      </c>
      <c r="O9" s="152">
        <f t="shared" ref="O9:O15" si="10">(I9/C9)*10</f>
        <v>6.0502204159837145</v>
      </c>
      <c r="P9" s="52">
        <f t="shared" ref="P9:P15" si="11">(O9-N9)/N9</f>
        <v>-0.10434005498049594</v>
      </c>
    </row>
    <row r="10" spans="1:16" ht="20.100000000000001" customHeight="1" x14ac:dyDescent="0.25">
      <c r="A10" s="8" t="s">
        <v>164</v>
      </c>
      <c r="B10" s="19">
        <v>922.10000000000036</v>
      </c>
      <c r="C10" s="140">
        <v>517.45999999999992</v>
      </c>
      <c r="D10" s="247">
        <f t="shared" si="2"/>
        <v>4.7381091239816375E-2</v>
      </c>
      <c r="E10" s="215">
        <f t="shared" si="3"/>
        <v>2.0283441356724129E-2</v>
      </c>
      <c r="F10" s="52">
        <f t="shared" si="4"/>
        <v>-0.43882442251382742</v>
      </c>
      <c r="H10" s="19">
        <v>992.17000000000007</v>
      </c>
      <c r="I10" s="140">
        <v>707.92599999999993</v>
      </c>
      <c r="J10" s="247">
        <f t="shared" si="5"/>
        <v>9.6174192801063527E-2</v>
      </c>
      <c r="K10" s="215">
        <f t="shared" si="6"/>
        <v>5.8954024628203157E-2</v>
      </c>
      <c r="L10" s="52">
        <f t="shared" si="7"/>
        <v>-0.28648719473477341</v>
      </c>
      <c r="N10" s="27">
        <f t="shared" si="9"/>
        <v>10.75989588981672</v>
      </c>
      <c r="O10" s="152">
        <f t="shared" si="10"/>
        <v>13.680786920728174</v>
      </c>
      <c r="P10" s="52">
        <f t="shared" si="11"/>
        <v>0.27146090081371665</v>
      </c>
    </row>
    <row r="11" spans="1:16" ht="20.100000000000001" customHeight="1" x14ac:dyDescent="0.25">
      <c r="A11" s="8" t="s">
        <v>173</v>
      </c>
      <c r="B11" s="19">
        <v>4389.21</v>
      </c>
      <c r="C11" s="140">
        <v>4434.0700000000006</v>
      </c>
      <c r="D11" s="247">
        <f t="shared" si="2"/>
        <v>0.22553471367608108</v>
      </c>
      <c r="E11" s="215">
        <f t="shared" si="3"/>
        <v>0.17380705526342091</v>
      </c>
      <c r="F11" s="52">
        <f t="shared" si="4"/>
        <v>1.0220518043110397E-2</v>
      </c>
      <c r="H11" s="19">
        <v>1077.585</v>
      </c>
      <c r="I11" s="140">
        <v>675.97200000000009</v>
      </c>
      <c r="J11" s="247">
        <f t="shared" si="5"/>
        <v>0.10445374033636778</v>
      </c>
      <c r="K11" s="215">
        <f t="shared" si="6"/>
        <v>5.6292988159745164E-2</v>
      </c>
      <c r="L11" s="52">
        <f t="shared" si="7"/>
        <v>-0.37269728142095515</v>
      </c>
      <c r="N11" s="27">
        <f t="shared" si="9"/>
        <v>2.4550773373796195</v>
      </c>
      <c r="O11" s="152">
        <f t="shared" si="10"/>
        <v>1.5244955537463323</v>
      </c>
      <c r="P11" s="52">
        <f t="shared" si="11"/>
        <v>-0.37904377571523923</v>
      </c>
    </row>
    <row r="12" spans="1:16" ht="20.100000000000001" customHeight="1" x14ac:dyDescent="0.25">
      <c r="A12" s="8" t="s">
        <v>177</v>
      </c>
      <c r="B12" s="19">
        <v>82.850000000000009</v>
      </c>
      <c r="C12" s="140">
        <v>98.24</v>
      </c>
      <c r="D12" s="247">
        <f t="shared" si="2"/>
        <v>4.2571558499281915E-3</v>
      </c>
      <c r="E12" s="215">
        <f t="shared" si="3"/>
        <v>3.8508199259548151E-3</v>
      </c>
      <c r="F12" s="52">
        <f t="shared" si="4"/>
        <v>0.18575739287869625</v>
      </c>
      <c r="H12" s="19">
        <v>417.53600000000006</v>
      </c>
      <c r="I12" s="140">
        <v>516.34099999999989</v>
      </c>
      <c r="J12" s="247">
        <f t="shared" si="5"/>
        <v>4.0473092076342622E-2</v>
      </c>
      <c r="K12" s="215">
        <f t="shared" si="6"/>
        <v>4.2999381334420606E-2</v>
      </c>
      <c r="L12" s="52">
        <f t="shared" si="7"/>
        <v>0.23663827789699529</v>
      </c>
      <c r="N12" s="27">
        <f t="shared" si="9"/>
        <v>50.396620398310205</v>
      </c>
      <c r="O12" s="152">
        <f t="shared" si="10"/>
        <v>52.559140879478818</v>
      </c>
      <c r="P12" s="52">
        <f t="shared" si="11"/>
        <v>4.2910029761462382E-2</v>
      </c>
    </row>
    <row r="13" spans="1:16" ht="20.100000000000001" customHeight="1" x14ac:dyDescent="0.25">
      <c r="A13" s="8" t="s">
        <v>168</v>
      </c>
      <c r="B13" s="19">
        <v>2084.44</v>
      </c>
      <c r="C13" s="140">
        <v>3260.5800000000004</v>
      </c>
      <c r="D13" s="247">
        <f t="shared" si="2"/>
        <v>0.10710664984700446</v>
      </c>
      <c r="E13" s="215">
        <f t="shared" si="3"/>
        <v>0.12780849383316117</v>
      </c>
      <c r="F13" s="52">
        <f t="shared" si="4"/>
        <v>0.56424747174301026</v>
      </c>
      <c r="H13" s="19">
        <v>471.63800000000003</v>
      </c>
      <c r="I13" s="140">
        <v>456.82799999999997</v>
      </c>
      <c r="J13" s="247">
        <f t="shared" si="5"/>
        <v>4.5717370958916315E-2</v>
      </c>
      <c r="K13" s="215">
        <f t="shared" si="6"/>
        <v>3.8043311254075694E-2</v>
      </c>
      <c r="L13" s="52">
        <f t="shared" si="7"/>
        <v>-3.1401201769153585E-2</v>
      </c>
      <c r="N13" s="27">
        <f t="shared" si="9"/>
        <v>2.2626604747558101</v>
      </c>
      <c r="O13" s="152">
        <f t="shared" si="10"/>
        <v>1.4010636144489628</v>
      </c>
      <c r="P13" s="52">
        <f t="shared" si="11"/>
        <v>-0.38078928319982797</v>
      </c>
    </row>
    <row r="14" spans="1:16" ht="20.100000000000001" customHeight="1" x14ac:dyDescent="0.25">
      <c r="A14" s="8" t="s">
        <v>167</v>
      </c>
      <c r="B14" s="19">
        <v>669.73000000000013</v>
      </c>
      <c r="C14" s="140">
        <v>994.62</v>
      </c>
      <c r="D14" s="247">
        <f t="shared" si="2"/>
        <v>3.4413337204253568E-2</v>
      </c>
      <c r="E14" s="215">
        <f t="shared" si="3"/>
        <v>3.8987199865158577E-2</v>
      </c>
      <c r="F14" s="52">
        <f t="shared" si="4"/>
        <v>0.4851059382139068</v>
      </c>
      <c r="H14" s="19">
        <v>293.72899999999993</v>
      </c>
      <c r="I14" s="140">
        <v>423.77100000000013</v>
      </c>
      <c r="J14" s="247">
        <f t="shared" si="5"/>
        <v>2.8472085909938397E-2</v>
      </c>
      <c r="K14" s="215">
        <f t="shared" si="6"/>
        <v>3.5290420143797921E-2</v>
      </c>
      <c r="L14" s="52">
        <f t="shared" si="7"/>
        <v>0.44272782054206505</v>
      </c>
      <c r="N14" s="27">
        <f t="shared" si="9"/>
        <v>4.3857823301927628</v>
      </c>
      <c r="O14" s="152">
        <f t="shared" si="10"/>
        <v>4.2606322012426867</v>
      </c>
      <c r="P14" s="52">
        <f t="shared" si="11"/>
        <v>-2.8535417293401217E-2</v>
      </c>
    </row>
    <row r="15" spans="1:16" ht="20.100000000000001" customHeight="1" x14ac:dyDescent="0.25">
      <c r="A15" s="8" t="s">
        <v>174</v>
      </c>
      <c r="B15" s="19">
        <v>325.8</v>
      </c>
      <c r="C15" s="140">
        <v>456.35000000000008</v>
      </c>
      <c r="D15" s="247">
        <f t="shared" si="2"/>
        <v>1.674087357762951E-2</v>
      </c>
      <c r="E15" s="215">
        <f t="shared" si="3"/>
        <v>1.7888046347816371E-2</v>
      </c>
      <c r="F15" s="52">
        <f t="shared" si="4"/>
        <v>0.40070595457335806</v>
      </c>
      <c r="H15" s="19">
        <v>228.04399999999998</v>
      </c>
      <c r="I15" s="140">
        <v>314.85599999999999</v>
      </c>
      <c r="J15" s="247">
        <f t="shared" si="5"/>
        <v>2.2105030008089065E-2</v>
      </c>
      <c r="K15" s="215">
        <f t="shared" si="6"/>
        <v>2.6220294745972792E-2</v>
      </c>
      <c r="L15" s="52">
        <f t="shared" si="7"/>
        <v>0.38068092122572844</v>
      </c>
      <c r="N15" s="27">
        <f t="shared" si="9"/>
        <v>6.9995089011663589</v>
      </c>
      <c r="O15" s="152">
        <f t="shared" si="10"/>
        <v>6.8994412183630969</v>
      </c>
      <c r="P15" s="52">
        <f t="shared" si="11"/>
        <v>-1.4296386248839164E-2</v>
      </c>
    </row>
    <row r="16" spans="1:16" ht="20.100000000000001" customHeight="1" x14ac:dyDescent="0.25">
      <c r="A16" s="8" t="s">
        <v>165</v>
      </c>
      <c r="B16" s="19">
        <v>627.68999999999994</v>
      </c>
      <c r="C16" s="140">
        <v>373.87000000000006</v>
      </c>
      <c r="D16" s="247">
        <f t="shared" si="2"/>
        <v>3.2253158182757105E-2</v>
      </c>
      <c r="E16" s="215">
        <f t="shared" si="3"/>
        <v>1.4654988250373849E-2</v>
      </c>
      <c r="F16" s="52">
        <f t="shared" si="4"/>
        <v>-0.40437158469945339</v>
      </c>
      <c r="H16" s="19">
        <v>322.47999999999985</v>
      </c>
      <c r="I16" s="140">
        <v>221.34599999999995</v>
      </c>
      <c r="J16" s="247">
        <f t="shared" si="5"/>
        <v>3.125901175654066E-2</v>
      </c>
      <c r="K16" s="215">
        <f t="shared" si="6"/>
        <v>1.8433053080907119E-2</v>
      </c>
      <c r="L16" s="52">
        <f t="shared" si="7"/>
        <v>-0.31361324733316781</v>
      </c>
      <c r="N16" s="27">
        <f t="shared" ref="N16:N19" si="12">(H16/B16)*10</f>
        <v>5.137567907725149</v>
      </c>
      <c r="O16" s="152">
        <f t="shared" ref="O16:O19" si="13">(I16/C16)*10</f>
        <v>5.9204001390857766</v>
      </c>
      <c r="P16" s="52">
        <f t="shared" ref="P16:P19" si="14">(O16-N16)/N16</f>
        <v>0.15237408933972726</v>
      </c>
    </row>
    <row r="17" spans="1:16" ht="20.100000000000001" customHeight="1" x14ac:dyDescent="0.25">
      <c r="A17" s="8" t="s">
        <v>178</v>
      </c>
      <c r="B17" s="19">
        <v>152.44999999999999</v>
      </c>
      <c r="C17" s="140">
        <v>338.43</v>
      </c>
      <c r="D17" s="247">
        <f t="shared" si="2"/>
        <v>7.8334750672486748E-3</v>
      </c>
      <c r="E17" s="215">
        <f t="shared" si="3"/>
        <v>1.3265808097932492E-2</v>
      </c>
      <c r="F17" s="52">
        <f t="shared" si="4"/>
        <v>1.2199409642505741</v>
      </c>
      <c r="H17" s="19">
        <v>93.112000000000009</v>
      </c>
      <c r="I17" s="140">
        <v>214.52199999999993</v>
      </c>
      <c r="J17" s="247">
        <f t="shared" si="5"/>
        <v>9.0256422186647724E-3</v>
      </c>
      <c r="K17" s="215">
        <f t="shared" si="6"/>
        <v>1.7864770147291376E-2</v>
      </c>
      <c r="L17" s="52">
        <f t="shared" si="7"/>
        <v>1.3039135664575985</v>
      </c>
      <c r="N17" s="27">
        <f t="shared" si="12"/>
        <v>6.1077074450639568</v>
      </c>
      <c r="O17" s="152">
        <f t="shared" si="13"/>
        <v>6.3387406553792491</v>
      </c>
      <c r="P17" s="52">
        <f t="shared" si="14"/>
        <v>3.7826502397721354E-2</v>
      </c>
    </row>
    <row r="18" spans="1:16" ht="20.100000000000001" customHeight="1" x14ac:dyDescent="0.25">
      <c r="A18" s="8" t="s">
        <v>182</v>
      </c>
      <c r="B18" s="19">
        <v>436.4899999999999</v>
      </c>
      <c r="C18" s="140">
        <v>358.95999999999987</v>
      </c>
      <c r="D18" s="247">
        <f t="shared" si="2"/>
        <v>2.2428557114485888E-2</v>
      </c>
      <c r="E18" s="215">
        <f t="shared" si="3"/>
        <v>1.4070544794592223E-2</v>
      </c>
      <c r="F18" s="52">
        <f t="shared" si="4"/>
        <v>-0.17762148044628753</v>
      </c>
      <c r="H18" s="19">
        <v>217.14</v>
      </c>
      <c r="I18" s="140">
        <v>175.22900000000001</v>
      </c>
      <c r="J18" s="247">
        <f t="shared" si="5"/>
        <v>2.1048070617759991E-2</v>
      </c>
      <c r="K18" s="215">
        <f t="shared" si="6"/>
        <v>1.4592563038474943E-2</v>
      </c>
      <c r="L18" s="52">
        <f t="shared" si="7"/>
        <v>-0.19301372386478757</v>
      </c>
      <c r="N18" s="27">
        <f t="shared" si="12"/>
        <v>4.9746844143050248</v>
      </c>
      <c r="O18" s="152">
        <f t="shared" si="13"/>
        <v>4.8815745486962356</v>
      </c>
      <c r="P18" s="52">
        <f t="shared" si="14"/>
        <v>-1.8716738159519384E-2</v>
      </c>
    </row>
    <row r="19" spans="1:16" ht="20.100000000000001" customHeight="1" x14ac:dyDescent="0.25">
      <c r="A19" s="8" t="s">
        <v>162</v>
      </c>
      <c r="B19" s="19">
        <v>702.66</v>
      </c>
      <c r="C19" s="140">
        <v>520.5</v>
      </c>
      <c r="D19" s="247">
        <f t="shared" si="2"/>
        <v>3.6105408925896712E-2</v>
      </c>
      <c r="E19" s="215">
        <f t="shared" si="3"/>
        <v>2.0402603536843256E-2</v>
      </c>
      <c r="F19" s="52">
        <f t="shared" si="4"/>
        <v>-0.25924344633250784</v>
      </c>
      <c r="H19" s="19">
        <v>183.04800000000003</v>
      </c>
      <c r="I19" s="140">
        <v>147.20400000000006</v>
      </c>
      <c r="J19" s="247">
        <f t="shared" si="5"/>
        <v>1.7743424658928489E-2</v>
      </c>
      <c r="K19" s="215">
        <f t="shared" si="6"/>
        <v>1.2258722297768442E-2</v>
      </c>
      <c r="L19" s="52">
        <f t="shared" si="7"/>
        <v>-0.19581749049429636</v>
      </c>
      <c r="N19" s="27">
        <f t="shared" si="12"/>
        <v>2.605072154384767</v>
      </c>
      <c r="O19" s="152">
        <f t="shared" si="13"/>
        <v>2.828126801152739</v>
      </c>
      <c r="P19" s="52">
        <f t="shared" si="14"/>
        <v>8.5623212544241462E-2</v>
      </c>
    </row>
    <row r="20" spans="1:16" ht="20.100000000000001" customHeight="1" x14ac:dyDescent="0.25">
      <c r="A20" s="8" t="s">
        <v>183</v>
      </c>
      <c r="B20" s="19">
        <v>387.68999999999994</v>
      </c>
      <c r="C20" s="140">
        <v>427.6</v>
      </c>
      <c r="D20" s="247">
        <f t="shared" si="2"/>
        <v>1.9921022950617505E-2</v>
      </c>
      <c r="E20" s="215">
        <f t="shared" si="3"/>
        <v>1.6761101387808217E-2</v>
      </c>
      <c r="F20" s="52">
        <f t="shared" si="4"/>
        <v>0.10294307307384788</v>
      </c>
      <c r="H20" s="19">
        <v>126.351</v>
      </c>
      <c r="I20" s="140">
        <v>142.84600000000003</v>
      </c>
      <c r="J20" s="247">
        <f t="shared" si="5"/>
        <v>1.2247604175299773E-2</v>
      </c>
      <c r="K20" s="215">
        <f t="shared" si="6"/>
        <v>1.1895800693914774E-2</v>
      </c>
      <c r="L20" s="52">
        <f t="shared" si="7"/>
        <v>0.1305490261256344</v>
      </c>
      <c r="N20" s="27">
        <f t="shared" ref="N20:N31" si="15">(H20/B20)*10</f>
        <v>3.2590729706724448</v>
      </c>
      <c r="O20" s="152">
        <f t="shared" ref="O20:O31" si="16">(I20/C20)*10</f>
        <v>3.3406454630495794</v>
      </c>
      <c r="P20" s="52">
        <f t="shared" ref="P20:P31" si="17">(O20-N20)/N20</f>
        <v>2.5029354393468439E-2</v>
      </c>
    </row>
    <row r="21" spans="1:16" ht="20.100000000000001" customHeight="1" x14ac:dyDescent="0.25">
      <c r="A21" s="8" t="s">
        <v>169</v>
      </c>
      <c r="B21" s="19">
        <v>407.50999999999993</v>
      </c>
      <c r="C21" s="140">
        <v>454.73</v>
      </c>
      <c r="D21" s="247">
        <f t="shared" si="2"/>
        <v>2.0939451785205034E-2</v>
      </c>
      <c r="E21" s="215">
        <f t="shared" si="3"/>
        <v>1.7824545449200258E-2</v>
      </c>
      <c r="F21" s="52">
        <f t="shared" si="4"/>
        <v>0.11587445706853843</v>
      </c>
      <c r="H21" s="19">
        <v>126.62199999999999</v>
      </c>
      <c r="I21" s="140">
        <v>123.07899999999998</v>
      </c>
      <c r="J21" s="247">
        <f t="shared" si="5"/>
        <v>1.2273873066970644E-2</v>
      </c>
      <c r="K21" s="215">
        <f t="shared" si="6"/>
        <v>1.0249662248899765E-2</v>
      </c>
      <c r="L21" s="52">
        <f t="shared" si="7"/>
        <v>-2.7980919587433518E-2</v>
      </c>
      <c r="N21" s="27">
        <f t="shared" si="15"/>
        <v>3.1072120929547742</v>
      </c>
      <c r="O21" s="152">
        <f t="shared" si="16"/>
        <v>2.7066391045235627</v>
      </c>
      <c r="P21" s="52">
        <f t="shared" si="17"/>
        <v>-0.12891716961949976</v>
      </c>
    </row>
    <row r="22" spans="1:16" ht="20.100000000000001" customHeight="1" x14ac:dyDescent="0.25">
      <c r="A22" s="8" t="s">
        <v>226</v>
      </c>
      <c r="B22" s="19">
        <v>16.8</v>
      </c>
      <c r="C22" s="140">
        <v>19.849999999999998</v>
      </c>
      <c r="D22" s="247">
        <f t="shared" si="2"/>
        <v>8.6324946624977204E-4</v>
      </c>
      <c r="E22" s="215">
        <f t="shared" si="3"/>
        <v>7.7808199847519415E-4</v>
      </c>
      <c r="F22" s="52">
        <f t="shared" si="4"/>
        <v>0.18154761904761887</v>
      </c>
      <c r="H22" s="19">
        <v>60.33400000000001</v>
      </c>
      <c r="I22" s="140">
        <v>87.463999999999999</v>
      </c>
      <c r="J22" s="247">
        <f t="shared" si="5"/>
        <v>5.84836645782413E-3</v>
      </c>
      <c r="K22" s="215">
        <f t="shared" si="6"/>
        <v>7.283748315616549E-3</v>
      </c>
      <c r="L22" s="52">
        <f t="shared" si="7"/>
        <v>0.44966353962939609</v>
      </c>
      <c r="N22" s="27">
        <f t="shared" ref="N22:N23" si="18">(H22/B22)*10</f>
        <v>35.913095238095238</v>
      </c>
      <c r="O22" s="152">
        <f t="shared" ref="O22:O23" si="19">(I22/C22)*10</f>
        <v>44.062468513853908</v>
      </c>
      <c r="P22" s="52">
        <f t="shared" ref="P22:P23" si="20">(O22-N22)/N22</f>
        <v>0.22691926779717184</v>
      </c>
    </row>
    <row r="23" spans="1:16" ht="20.100000000000001" customHeight="1" x14ac:dyDescent="0.25">
      <c r="A23" s="8" t="s">
        <v>200</v>
      </c>
      <c r="B23" s="19">
        <v>399.33</v>
      </c>
      <c r="C23" s="140">
        <v>213.39999999999995</v>
      </c>
      <c r="D23" s="247">
        <f t="shared" si="2"/>
        <v>2.0519131509376277E-2</v>
      </c>
      <c r="E23" s="215">
        <f t="shared" si="3"/>
        <v>8.3648714596779045E-3</v>
      </c>
      <c r="F23" s="52">
        <f>(C23-B23)/B23</f>
        <v>-0.46560488818771451</v>
      </c>
      <c r="H23" s="19">
        <v>146.94400000000002</v>
      </c>
      <c r="I23" s="140">
        <v>84.722999999999999</v>
      </c>
      <c r="J23" s="247">
        <f t="shared" si="5"/>
        <v>1.4243749142747189E-2</v>
      </c>
      <c r="K23" s="215">
        <f t="shared" si="6"/>
        <v>7.0554857832248801E-3</v>
      </c>
      <c r="L23" s="52">
        <f t="shared" si="7"/>
        <v>-0.42343341681184676</v>
      </c>
      <c r="N23" s="27">
        <f t="shared" si="18"/>
        <v>3.6797636040367623</v>
      </c>
      <c r="O23" s="152">
        <f t="shared" si="19"/>
        <v>3.9701499531396451</v>
      </c>
      <c r="P23" s="52">
        <f t="shared" si="20"/>
        <v>7.8914403301430611E-2</v>
      </c>
    </row>
    <row r="24" spans="1:16" ht="20.100000000000001" customHeight="1" x14ac:dyDescent="0.25">
      <c r="A24" s="8" t="s">
        <v>179</v>
      </c>
      <c r="B24" s="19">
        <v>122.60999999999997</v>
      </c>
      <c r="C24" s="140">
        <v>158.65999999999994</v>
      </c>
      <c r="D24" s="247">
        <f t="shared" si="2"/>
        <v>6.3001795867193167E-3</v>
      </c>
      <c r="E24" s="215">
        <f t="shared" si="3"/>
        <v>6.2191682558223813E-3</v>
      </c>
      <c r="F24" s="52">
        <f>(C24-B24)/B24</f>
        <v>0.294021694804665</v>
      </c>
      <c r="H24" s="19">
        <v>68.705999999999989</v>
      </c>
      <c r="I24" s="140">
        <v>79.92800000000004</v>
      </c>
      <c r="J24" s="247">
        <f t="shared" si="5"/>
        <v>6.6598910374128109E-3</v>
      </c>
      <c r="K24" s="215">
        <f t="shared" si="6"/>
        <v>6.6561720864652864E-3</v>
      </c>
      <c r="L24" s="52">
        <f t="shared" ref="L24" si="21">(I24-H24)/H24</f>
        <v>0.16333362442872607</v>
      </c>
      <c r="N24" s="27">
        <f t="shared" ref="N24" si="22">(H24/B24)*10</f>
        <v>5.6036212380719359</v>
      </c>
      <c r="O24" s="152">
        <f t="shared" ref="O24" si="23">(I24/C24)*10</f>
        <v>5.0376906592714024</v>
      </c>
      <c r="P24" s="52">
        <f t="shared" ref="P24" si="24">(O24-N24)/N24</f>
        <v>-0.10099372437157368</v>
      </c>
    </row>
    <row r="25" spans="1:16" ht="20.100000000000001" customHeight="1" x14ac:dyDescent="0.25">
      <c r="A25" s="8" t="s">
        <v>201</v>
      </c>
      <c r="B25" s="19">
        <v>94.340000000000018</v>
      </c>
      <c r="C25" s="140">
        <v>87.140000000000015</v>
      </c>
      <c r="D25" s="247">
        <f t="shared" si="2"/>
        <v>4.8475568241668756E-3</v>
      </c>
      <c r="E25" s="215">
        <f t="shared" si="3"/>
        <v>3.4157211761777551E-3</v>
      </c>
      <c r="F25" s="52">
        <f t="shared" si="4"/>
        <v>-7.6319694721221132E-2</v>
      </c>
      <c r="H25" s="19">
        <v>56.954000000000001</v>
      </c>
      <c r="I25" s="140">
        <v>69.39700000000002</v>
      </c>
      <c r="J25" s="247">
        <f t="shared" si="5"/>
        <v>5.52073231078522E-3</v>
      </c>
      <c r="K25" s="215">
        <f t="shared" si="6"/>
        <v>5.7791809414026547E-3</v>
      </c>
      <c r="L25" s="52">
        <f t="shared" si="7"/>
        <v>0.21847455841556376</v>
      </c>
      <c r="N25" s="27">
        <f t="shared" ref="N25:N29" si="25">(H25/B25)*10</f>
        <v>6.0370998516005923</v>
      </c>
      <c r="O25" s="152">
        <f t="shared" ref="O25:O29" si="26">(I25/C25)*10</f>
        <v>7.9638512738122564</v>
      </c>
      <c r="P25" s="52">
        <f t="shared" ref="P25:P29" si="27">(O25-N25)/N25</f>
        <v>0.31915182282446963</v>
      </c>
    </row>
    <row r="26" spans="1:16" ht="20.100000000000001" customHeight="1" x14ac:dyDescent="0.25">
      <c r="A26" s="8" t="s">
        <v>175</v>
      </c>
      <c r="B26" s="19">
        <v>26.680000000000003</v>
      </c>
      <c r="C26" s="140">
        <v>76.790000000000006</v>
      </c>
      <c r="D26" s="247">
        <f t="shared" si="2"/>
        <v>1.3709223666395192E-3</v>
      </c>
      <c r="E26" s="215">
        <f t="shared" si="3"/>
        <v>3.0100209905748196E-3</v>
      </c>
      <c r="F26" s="52">
        <f t="shared" si="4"/>
        <v>1.8781859070464766</v>
      </c>
      <c r="H26" s="19">
        <v>20.436999999999998</v>
      </c>
      <c r="I26" s="140">
        <v>69.272999999999996</v>
      </c>
      <c r="J26" s="247">
        <f t="shared" si="5"/>
        <v>1.9810233914302334E-3</v>
      </c>
      <c r="K26" s="215">
        <f t="shared" si="6"/>
        <v>5.7688545809442193E-3</v>
      </c>
      <c r="L26" s="52">
        <f t="shared" ref="L26:L30" si="28">(I26-H26)/H26</f>
        <v>2.3895875128443511</v>
      </c>
      <c r="N26" s="27">
        <f t="shared" si="25"/>
        <v>7.6600449775112427</v>
      </c>
      <c r="O26" s="152">
        <f t="shared" si="26"/>
        <v>9.0210964969397054</v>
      </c>
      <c r="P26" s="52">
        <f t="shared" si="27"/>
        <v>0.17768192268117333</v>
      </c>
    </row>
    <row r="27" spans="1:16" ht="20.100000000000001" customHeight="1" x14ac:dyDescent="0.25">
      <c r="A27" s="8" t="s">
        <v>204</v>
      </c>
      <c r="B27" s="19">
        <v>208.13000000000002</v>
      </c>
      <c r="C27" s="140">
        <v>230.60999999999996</v>
      </c>
      <c r="D27" s="247">
        <f t="shared" si="2"/>
        <v>1.0694530441105065E-2</v>
      </c>
      <c r="E27" s="215">
        <f t="shared" si="3"/>
        <v>9.0394705122601761E-3</v>
      </c>
      <c r="F27" s="52">
        <f t="shared" si="4"/>
        <v>0.10800941719117825</v>
      </c>
      <c r="H27" s="19">
        <v>35.171000000000006</v>
      </c>
      <c r="I27" s="140">
        <v>56.983000000000011</v>
      </c>
      <c r="J27" s="247">
        <f t="shared" si="5"/>
        <v>3.4092368596170069E-3</v>
      </c>
      <c r="K27" s="215">
        <f t="shared" si="6"/>
        <v>4.7453790161526791E-3</v>
      </c>
      <c r="L27" s="52">
        <f t="shared" si="28"/>
        <v>0.6201700264422394</v>
      </c>
      <c r="N27" s="27">
        <f t="shared" si="25"/>
        <v>1.6898573007255082</v>
      </c>
      <c r="O27" s="152">
        <f t="shared" si="26"/>
        <v>2.4709683014613426</v>
      </c>
      <c r="P27" s="52">
        <f t="shared" si="27"/>
        <v>0.46223488835446591</v>
      </c>
    </row>
    <row r="28" spans="1:16" ht="20.100000000000001" customHeight="1" x14ac:dyDescent="0.25">
      <c r="A28" s="8" t="s">
        <v>209</v>
      </c>
      <c r="B28" s="19">
        <v>259.20000000000005</v>
      </c>
      <c r="C28" s="140">
        <v>197.78000000000003</v>
      </c>
      <c r="D28" s="247">
        <f t="shared" si="2"/>
        <v>1.331870605071077E-2</v>
      </c>
      <c r="E28" s="215">
        <f t="shared" si="3"/>
        <v>7.7525973631447824E-3</v>
      </c>
      <c r="F28" s="52">
        <f t="shared" si="4"/>
        <v>-0.23695987654320991</v>
      </c>
      <c r="H28" s="19">
        <v>64.736999999999995</v>
      </c>
      <c r="I28" s="140">
        <v>49.944000000000003</v>
      </c>
      <c r="J28" s="247">
        <f t="shared" si="5"/>
        <v>6.2751632475910868E-3</v>
      </c>
      <c r="K28" s="215">
        <f t="shared" si="6"/>
        <v>4.1591915059356185E-3</v>
      </c>
      <c r="L28" s="52">
        <f t="shared" si="28"/>
        <v>-0.2285091987580517</v>
      </c>
      <c r="N28" s="27">
        <f t="shared" ref="N28" si="29">(H28/B28)*10</f>
        <v>2.4975694444444438</v>
      </c>
      <c r="O28" s="152">
        <f t="shared" ref="O28" si="30">(I28/C28)*10</f>
        <v>2.5252300535949028</v>
      </c>
      <c r="P28" s="52">
        <f t="shared" ref="P28" si="31">(O28-N28)/N28</f>
        <v>1.1075011032020281E-2</v>
      </c>
    </row>
    <row r="29" spans="1:16" ht="20.100000000000001" customHeight="1" x14ac:dyDescent="0.25">
      <c r="A29" s="8" t="s">
        <v>197</v>
      </c>
      <c r="B29" s="19">
        <v>175.5</v>
      </c>
      <c r="C29" s="140">
        <v>147.82000000000002</v>
      </c>
      <c r="D29" s="247">
        <f t="shared" si="2"/>
        <v>9.0178738885020836E-3</v>
      </c>
      <c r="E29" s="215">
        <f t="shared" si="3"/>
        <v>5.794261008292354E-3</v>
      </c>
      <c r="F29" s="52">
        <f t="shared" si="4"/>
        <v>-0.15772079772079758</v>
      </c>
      <c r="H29" s="19">
        <v>65.066000000000003</v>
      </c>
      <c r="I29" s="140">
        <v>49.736999999999995</v>
      </c>
      <c r="J29" s="247">
        <f t="shared" si="5"/>
        <v>6.3070542636786027E-3</v>
      </c>
      <c r="K29" s="215">
        <f t="shared" si="6"/>
        <v>4.1419531461380716E-3</v>
      </c>
      <c r="L29" s="52">
        <f t="shared" si="28"/>
        <v>-0.23559155319214348</v>
      </c>
      <c r="N29" s="27">
        <f t="shared" si="25"/>
        <v>3.7074643874643876</v>
      </c>
      <c r="O29" s="152">
        <f t="shared" si="26"/>
        <v>3.3647003111892833</v>
      </c>
      <c r="P29" s="52">
        <f t="shared" si="27"/>
        <v>-9.2452425823442055E-2</v>
      </c>
    </row>
    <row r="30" spans="1:16" ht="20.100000000000001" customHeight="1" x14ac:dyDescent="0.25">
      <c r="A30" s="8" t="s">
        <v>208</v>
      </c>
      <c r="B30" s="19">
        <v>80.099999999999994</v>
      </c>
      <c r="C30" s="140">
        <v>118.22</v>
      </c>
      <c r="D30" s="247">
        <f t="shared" si="2"/>
        <v>4.1158501337265913E-3</v>
      </c>
      <c r="E30" s="215">
        <f t="shared" si="3"/>
        <v>4.6339976755535245E-3</v>
      </c>
      <c r="F30" s="52">
        <f t="shared" si="4"/>
        <v>0.47590511860174789</v>
      </c>
      <c r="H30" s="19">
        <v>25.835999999999999</v>
      </c>
      <c r="I30" s="140">
        <v>43.4</v>
      </c>
      <c r="J30" s="247">
        <f t="shared" si="5"/>
        <v>2.504365628076113E-3</v>
      </c>
      <c r="K30" s="215">
        <f t="shared" si="6"/>
        <v>3.6142261604518227E-3</v>
      </c>
      <c r="L30" s="52">
        <f t="shared" si="28"/>
        <v>0.67982659854466643</v>
      </c>
      <c r="N30" s="27">
        <f t="shared" ref="N30" si="32">(H30/B30)*10</f>
        <v>3.2254681647940076</v>
      </c>
      <c r="O30" s="152">
        <f t="shared" ref="O30" si="33">(I30/C30)*10</f>
        <v>3.6711216376247675</v>
      </c>
      <c r="P30" s="52">
        <f t="shared" ref="P30" si="34">(O30-N30)/N30</f>
        <v>0.13816706600767872</v>
      </c>
    </row>
    <row r="31" spans="1:16" ht="20.100000000000001" customHeight="1" x14ac:dyDescent="0.25">
      <c r="A31" s="8" t="s">
        <v>176</v>
      </c>
      <c r="B31" s="19">
        <v>51.9</v>
      </c>
      <c r="C31" s="140">
        <v>68.190000000000012</v>
      </c>
      <c r="D31" s="247">
        <f t="shared" si="2"/>
        <v>2.6668242439501885E-3</v>
      </c>
      <c r="E31" s="215">
        <f t="shared" si="3"/>
        <v>2.6729174547115114E-3</v>
      </c>
      <c r="F31" s="52">
        <f t="shared" si="4"/>
        <v>0.31387283236994246</v>
      </c>
      <c r="H31" s="19">
        <v>21.596</v>
      </c>
      <c r="I31" s="140">
        <v>42.35499999999999</v>
      </c>
      <c r="J31" s="247">
        <f t="shared" si="5"/>
        <v>2.0933689465835164E-3</v>
      </c>
      <c r="K31" s="215">
        <f t="shared" si="6"/>
        <v>3.527201590459376E-3</v>
      </c>
      <c r="L31" s="52">
        <f t="shared" si="7"/>
        <v>0.96124282274495232</v>
      </c>
      <c r="N31" s="27">
        <f t="shared" si="15"/>
        <v>4.1610789980732177</v>
      </c>
      <c r="O31" s="152">
        <f t="shared" si="16"/>
        <v>6.2113213081096905</v>
      </c>
      <c r="P31" s="52">
        <f t="shared" si="17"/>
        <v>0.49271891040420884</v>
      </c>
    </row>
    <row r="32" spans="1:16" ht="20.100000000000001" customHeight="1" thickBot="1" x14ac:dyDescent="0.3">
      <c r="A32" s="8" t="s">
        <v>17</v>
      </c>
      <c r="B32" s="19">
        <f>B33-SUM(B7:B31)</f>
        <v>2405.2599999999948</v>
      </c>
      <c r="C32" s="140">
        <f>C33-SUM(C7:C31)</f>
        <v>1155.4100000000144</v>
      </c>
      <c r="D32" s="247">
        <f t="shared" si="2"/>
        <v>0.1235916316185668</v>
      </c>
      <c r="E32" s="215">
        <f t="shared" si="3"/>
        <v>4.5289860043236041E-2</v>
      </c>
      <c r="F32" s="52">
        <f t="shared" si="4"/>
        <v>-0.51963197325860122</v>
      </c>
      <c r="H32" s="19">
        <f>H33-SUM(H7:H31)</f>
        <v>992.52000000000407</v>
      </c>
      <c r="I32" s="140">
        <f>I33-SUM(I7:I31)</f>
        <v>541.2450000000008</v>
      </c>
      <c r="J32" s="247">
        <f t="shared" si="5"/>
        <v>9.6208119413922974E-2</v>
      </c>
      <c r="K32" s="215">
        <f t="shared" si="6"/>
        <v>4.5073314244556448E-2</v>
      </c>
      <c r="L32" s="52">
        <f t="shared" ref="L32:L33" si="35">(I32-H32)/H32</f>
        <v>-0.45467597630274598</v>
      </c>
      <c r="N32" s="27">
        <f t="shared" si="0"/>
        <v>4.1264561835311202</v>
      </c>
      <c r="O32" s="152">
        <f t="shared" si="1"/>
        <v>4.6844410209362399</v>
      </c>
      <c r="P32" s="52">
        <f t="shared" si="8"/>
        <v>0.13522131644873955</v>
      </c>
    </row>
    <row r="33" spans="1:16" ht="26.25" customHeight="1" thickBot="1" x14ac:dyDescent="0.3">
      <c r="A33" s="12" t="s">
        <v>18</v>
      </c>
      <c r="B33" s="17">
        <v>19461.349999999999</v>
      </c>
      <c r="C33" s="145">
        <v>25511.450000000008</v>
      </c>
      <c r="D33" s="243">
        <f>SUM(D7:D32)</f>
        <v>0.99999999999999967</v>
      </c>
      <c r="E33" s="244">
        <f>SUM(E7:E32)</f>
        <v>1.0000000000000004</v>
      </c>
      <c r="F33" s="57">
        <f t="shared" si="4"/>
        <v>0.31087771403319964</v>
      </c>
      <c r="G33" s="1"/>
      <c r="H33" s="17">
        <v>10316.385000000004</v>
      </c>
      <c r="I33" s="145">
        <v>12008.102999999996</v>
      </c>
      <c r="J33" s="243">
        <f>SUM(J7:J32)</f>
        <v>1.0000000000000004</v>
      </c>
      <c r="K33" s="244">
        <f>SUM(K7:K32)</f>
        <v>1.0000000000000004</v>
      </c>
      <c r="L33" s="57">
        <f t="shared" si="35"/>
        <v>0.16398360472200205</v>
      </c>
      <c r="N33" s="29">
        <f t="shared" si="0"/>
        <v>5.3009606219506891</v>
      </c>
      <c r="O33" s="146">
        <f t="shared" si="1"/>
        <v>4.7069464887334869</v>
      </c>
      <c r="P33" s="57">
        <f t="shared" si="8"/>
        <v>-0.11205782792602828</v>
      </c>
    </row>
    <row r="35" spans="1:16" ht="15.75" thickBot="1" x14ac:dyDescent="0.3"/>
    <row r="36" spans="1:16" x14ac:dyDescent="0.25">
      <c r="A36" s="376" t="s">
        <v>2</v>
      </c>
      <c r="B36" s="364" t="s">
        <v>1</v>
      </c>
      <c r="C36" s="362"/>
      <c r="D36" s="364" t="s">
        <v>104</v>
      </c>
      <c r="E36" s="362"/>
      <c r="F36" s="130" t="s">
        <v>0</v>
      </c>
      <c r="H36" s="374" t="s">
        <v>19</v>
      </c>
      <c r="I36" s="375"/>
      <c r="J36" s="364" t="s">
        <v>104</v>
      </c>
      <c r="K36" s="365"/>
      <c r="L36" s="130" t="s">
        <v>0</v>
      </c>
      <c r="N36" s="372" t="s">
        <v>22</v>
      </c>
      <c r="O36" s="362"/>
      <c r="P36" s="130" t="s">
        <v>0</v>
      </c>
    </row>
    <row r="37" spans="1:16" x14ac:dyDescent="0.25">
      <c r="A37" s="377"/>
      <c r="B37" s="367" t="str">
        <f>B5</f>
        <v>jan-out</v>
      </c>
      <c r="C37" s="369"/>
      <c r="D37" s="367" t="str">
        <f>B5</f>
        <v>jan-out</v>
      </c>
      <c r="E37" s="369"/>
      <c r="F37" s="131" t="str">
        <f>F5</f>
        <v>2025/2024</v>
      </c>
      <c r="H37" s="370" t="str">
        <f>B5</f>
        <v>jan-out</v>
      </c>
      <c r="I37" s="369"/>
      <c r="J37" s="367" t="str">
        <f>B5</f>
        <v>jan-out</v>
      </c>
      <c r="K37" s="368"/>
      <c r="L37" s="131" t="str">
        <f>F37</f>
        <v>2025/2024</v>
      </c>
      <c r="N37" s="370" t="str">
        <f>B5</f>
        <v>jan-out</v>
      </c>
      <c r="O37" s="368"/>
      <c r="P37" s="131" t="str">
        <f>P5</f>
        <v>2025/2024</v>
      </c>
    </row>
    <row r="38" spans="1:16" ht="19.5" customHeight="1" thickBot="1" x14ac:dyDescent="0.3">
      <c r="A38" s="378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173</v>
      </c>
      <c r="B39" s="39">
        <v>4389.21</v>
      </c>
      <c r="C39" s="147">
        <v>4434.0700000000006</v>
      </c>
      <c r="D39" s="247">
        <f t="shared" ref="D39:D55" si="36">B39/$B$56</f>
        <v>0.49376773215197728</v>
      </c>
      <c r="E39" s="246">
        <f t="shared" ref="E39:E55" si="37">C39/$C$56</f>
        <v>0.47413472313706689</v>
      </c>
      <c r="F39" s="52">
        <f>(C39-B39)/B39</f>
        <v>1.0220518043110397E-2</v>
      </c>
      <c r="H39" s="39">
        <v>1077.585</v>
      </c>
      <c r="I39" s="147">
        <v>675.97200000000009</v>
      </c>
      <c r="J39" s="247">
        <f t="shared" ref="J39:J55" si="38">H39/$H$56</f>
        <v>0.44384240409744408</v>
      </c>
      <c r="K39" s="246">
        <f t="shared" ref="K39:K55" si="39">I39/$I$56</f>
        <v>0.3767025459125245</v>
      </c>
      <c r="L39" s="52">
        <f>(I39-H39)/H39</f>
        <v>-0.37269728142095515</v>
      </c>
      <c r="N39" s="27">
        <f t="shared" ref="N39:N56" si="40">(H39/B39)*10</f>
        <v>2.4550773373796195</v>
      </c>
      <c r="O39" s="151">
        <f t="shared" ref="O39:O56" si="41">(I39/C39)*10</f>
        <v>1.5244955537463323</v>
      </c>
      <c r="P39" s="61">
        <f t="shared" si="8"/>
        <v>-0.37904377571523923</v>
      </c>
    </row>
    <row r="40" spans="1:16" ht="20.100000000000001" customHeight="1" x14ac:dyDescent="0.25">
      <c r="A40" s="38" t="s">
        <v>168</v>
      </c>
      <c r="B40" s="19">
        <v>2084.44</v>
      </c>
      <c r="C40" s="140">
        <v>3260.5800000000004</v>
      </c>
      <c r="D40" s="247">
        <f t="shared" si="36"/>
        <v>0.23449076521899556</v>
      </c>
      <c r="E40" s="215">
        <f t="shared" si="37"/>
        <v>0.34865353852470926</v>
      </c>
      <c r="F40" s="52">
        <f t="shared" ref="F40:F56" si="42">(C40-B40)/B40</f>
        <v>0.56424747174301026</v>
      </c>
      <c r="H40" s="19">
        <v>471.63800000000003</v>
      </c>
      <c r="I40" s="140">
        <v>456.82799999999997</v>
      </c>
      <c r="J40" s="247">
        <f t="shared" si="38"/>
        <v>0.19426118940381532</v>
      </c>
      <c r="K40" s="215">
        <f t="shared" si="39"/>
        <v>0.25457899239040477</v>
      </c>
      <c r="L40" s="52">
        <f t="shared" ref="L40:L56" si="43">(I40-H40)/H40</f>
        <v>-3.1401201769153585E-2</v>
      </c>
      <c r="N40" s="27">
        <f t="shared" si="40"/>
        <v>2.2626604747558101</v>
      </c>
      <c r="O40" s="152">
        <f t="shared" si="41"/>
        <v>1.4010636144489628</v>
      </c>
      <c r="P40" s="52">
        <f t="shared" si="8"/>
        <v>-0.38078928319982797</v>
      </c>
    </row>
    <row r="41" spans="1:16" ht="20.100000000000001" customHeight="1" x14ac:dyDescent="0.25">
      <c r="A41" s="38" t="s">
        <v>162</v>
      </c>
      <c r="B41" s="19">
        <v>702.66</v>
      </c>
      <c r="C41" s="140">
        <v>520.5</v>
      </c>
      <c r="D41" s="247">
        <f t="shared" si="36"/>
        <v>7.9046305525119182E-2</v>
      </c>
      <c r="E41" s="215">
        <f t="shared" si="37"/>
        <v>5.5657020162704532E-2</v>
      </c>
      <c r="F41" s="52">
        <f t="shared" si="42"/>
        <v>-0.25924344633250784</v>
      </c>
      <c r="H41" s="19">
        <v>183.04800000000003</v>
      </c>
      <c r="I41" s="140">
        <v>147.20400000000006</v>
      </c>
      <c r="J41" s="247">
        <f t="shared" si="38"/>
        <v>7.5394947391833542E-2</v>
      </c>
      <c r="K41" s="215">
        <f t="shared" si="39"/>
        <v>8.2033163457224959E-2</v>
      </c>
      <c r="L41" s="52">
        <f t="shared" si="43"/>
        <v>-0.19581749049429636</v>
      </c>
      <c r="N41" s="27">
        <f t="shared" si="40"/>
        <v>2.605072154384767</v>
      </c>
      <c r="O41" s="152">
        <f t="shared" si="41"/>
        <v>2.828126801152739</v>
      </c>
      <c r="P41" s="52">
        <f t="shared" si="8"/>
        <v>8.5623212544241462E-2</v>
      </c>
    </row>
    <row r="42" spans="1:16" ht="20.100000000000001" customHeight="1" x14ac:dyDescent="0.25">
      <c r="A42" s="38" t="s">
        <v>169</v>
      </c>
      <c r="B42" s="19">
        <v>407.50999999999993</v>
      </c>
      <c r="C42" s="140">
        <v>454.73</v>
      </c>
      <c r="D42" s="247">
        <f t="shared" si="36"/>
        <v>4.5843167342016496E-2</v>
      </c>
      <c r="E42" s="215">
        <f t="shared" si="37"/>
        <v>4.8624239728312459E-2</v>
      </c>
      <c r="F42" s="52">
        <f t="shared" ref="F42:F44" si="44">(C42-B42)/B42</f>
        <v>0.11587445706853843</v>
      </c>
      <c r="H42" s="19">
        <v>126.62199999999999</v>
      </c>
      <c r="I42" s="140">
        <v>123.07899999999998</v>
      </c>
      <c r="J42" s="247">
        <f t="shared" si="38"/>
        <v>5.2153855975748134E-2</v>
      </c>
      <c r="K42" s="215">
        <f t="shared" si="39"/>
        <v>6.8588895173716649E-2</v>
      </c>
      <c r="L42" s="52">
        <f t="shared" ref="L42:L54" si="45">(I42-H42)/H42</f>
        <v>-2.7980919587433518E-2</v>
      </c>
      <c r="N42" s="27">
        <f t="shared" si="40"/>
        <v>3.1072120929547742</v>
      </c>
      <c r="O42" s="152">
        <f t="shared" si="41"/>
        <v>2.7066391045235627</v>
      </c>
      <c r="P42" s="52">
        <f t="shared" ref="P42:P45" si="46">(O42-N42)/N42</f>
        <v>-0.12891716961949976</v>
      </c>
    </row>
    <row r="43" spans="1:16" ht="20.100000000000001" customHeight="1" x14ac:dyDescent="0.25">
      <c r="A43" s="38" t="s">
        <v>179</v>
      </c>
      <c r="B43" s="19">
        <v>122.60999999999997</v>
      </c>
      <c r="C43" s="140">
        <v>158.65999999999994</v>
      </c>
      <c r="D43" s="247">
        <f t="shared" si="36"/>
        <v>1.3793111206607549E-2</v>
      </c>
      <c r="E43" s="215">
        <f t="shared" si="37"/>
        <v>1.696550013259308E-2</v>
      </c>
      <c r="F43" s="52">
        <f t="shared" si="44"/>
        <v>0.294021694804665</v>
      </c>
      <c r="H43" s="19">
        <v>68.705999999999989</v>
      </c>
      <c r="I43" s="140">
        <v>79.92800000000004</v>
      </c>
      <c r="J43" s="247">
        <f t="shared" si="38"/>
        <v>2.8299054103313414E-2</v>
      </c>
      <c r="K43" s="215">
        <f t="shared" si="39"/>
        <v>4.454190571458029E-2</v>
      </c>
      <c r="L43" s="52">
        <f t="shared" si="45"/>
        <v>0.16333362442872607</v>
      </c>
      <c r="N43" s="27">
        <f t="shared" si="40"/>
        <v>5.6036212380719359</v>
      </c>
      <c r="O43" s="152">
        <f t="shared" si="41"/>
        <v>5.0376906592714024</v>
      </c>
      <c r="P43" s="52">
        <f t="shared" si="46"/>
        <v>-0.10099372437157368</v>
      </c>
    </row>
    <row r="44" spans="1:16" ht="20.100000000000001" customHeight="1" x14ac:dyDescent="0.25">
      <c r="A44" s="38" t="s">
        <v>175</v>
      </c>
      <c r="B44" s="19">
        <v>26.680000000000003</v>
      </c>
      <c r="C44" s="140">
        <v>76.790000000000006</v>
      </c>
      <c r="D44" s="247">
        <f t="shared" si="36"/>
        <v>3.0013881982896137E-3</v>
      </c>
      <c r="E44" s="215">
        <f t="shared" si="37"/>
        <v>8.2111480850990994E-3</v>
      </c>
      <c r="F44" s="52">
        <f t="shared" si="44"/>
        <v>1.8781859070464766</v>
      </c>
      <c r="H44" s="19">
        <v>20.436999999999998</v>
      </c>
      <c r="I44" s="140">
        <v>69.272999999999996</v>
      </c>
      <c r="J44" s="247">
        <f t="shared" si="38"/>
        <v>8.4177185210813649E-3</v>
      </c>
      <c r="K44" s="215">
        <f t="shared" si="39"/>
        <v>3.8604136655066047E-2</v>
      </c>
      <c r="L44" s="52">
        <f t="shared" si="45"/>
        <v>2.3895875128443511</v>
      </c>
      <c r="N44" s="27">
        <f t="shared" si="40"/>
        <v>7.6600449775112427</v>
      </c>
      <c r="O44" s="152">
        <f t="shared" si="41"/>
        <v>9.0210964969397054</v>
      </c>
      <c r="P44" s="52">
        <f t="shared" si="46"/>
        <v>0.17768192268117333</v>
      </c>
    </row>
    <row r="45" spans="1:16" ht="20.100000000000001" customHeight="1" x14ac:dyDescent="0.25">
      <c r="A45" s="38" t="s">
        <v>176</v>
      </c>
      <c r="B45" s="19">
        <v>51.9</v>
      </c>
      <c r="C45" s="140">
        <v>68.190000000000012</v>
      </c>
      <c r="D45" s="247">
        <f t="shared" si="36"/>
        <v>5.8385325146638276E-3</v>
      </c>
      <c r="E45" s="215">
        <f t="shared" si="37"/>
        <v>7.2915508259266534E-3</v>
      </c>
      <c r="F45" s="52">
        <f t="shared" ref="F45:F54" si="47">(C45-B45)/B45</f>
        <v>0.31387283236994246</v>
      </c>
      <c r="H45" s="19">
        <v>21.596</v>
      </c>
      <c r="I45" s="140">
        <v>42.35499999999999</v>
      </c>
      <c r="J45" s="247">
        <f t="shared" si="38"/>
        <v>8.8950946411544343E-3</v>
      </c>
      <c r="K45" s="215">
        <f t="shared" si="39"/>
        <v>2.3603398265201768E-2</v>
      </c>
      <c r="L45" s="52">
        <f t="shared" si="45"/>
        <v>0.96124282274495232</v>
      </c>
      <c r="N45" s="27">
        <f t="shared" si="40"/>
        <v>4.1610789980732177</v>
      </c>
      <c r="O45" s="152">
        <f t="shared" si="41"/>
        <v>6.2113213081096905</v>
      </c>
      <c r="P45" s="52">
        <f t="shared" si="46"/>
        <v>0.49271891040420884</v>
      </c>
    </row>
    <row r="46" spans="1:16" ht="20.100000000000001" customHeight="1" x14ac:dyDescent="0.25">
      <c r="A46" s="38" t="s">
        <v>170</v>
      </c>
      <c r="B46" s="19">
        <v>478.17999999999989</v>
      </c>
      <c r="C46" s="140">
        <v>75.350000000000023</v>
      </c>
      <c r="D46" s="247">
        <f t="shared" si="36"/>
        <v>5.3793246201578972E-2</v>
      </c>
      <c r="E46" s="215">
        <f t="shared" si="37"/>
        <v>8.0571690091446463E-3</v>
      </c>
      <c r="F46" s="52">
        <f t="shared" si="47"/>
        <v>-0.84242335522188294</v>
      </c>
      <c r="H46" s="19">
        <v>187.59899999999996</v>
      </c>
      <c r="I46" s="140">
        <v>37.610000000000007</v>
      </c>
      <c r="J46" s="247">
        <f t="shared" si="38"/>
        <v>7.7269441544079012E-2</v>
      </c>
      <c r="K46" s="215">
        <f t="shared" si="39"/>
        <v>2.0959126638041291E-2</v>
      </c>
      <c r="L46" s="52">
        <f t="shared" si="45"/>
        <v>-0.79951918720249027</v>
      </c>
      <c r="N46" s="27">
        <f t="shared" ref="N46:N55" si="48">(H46/B46)*10</f>
        <v>3.9231879208666194</v>
      </c>
      <c r="O46" s="152">
        <f t="shared" ref="O46:O55" si="49">(I46/C46)*10</f>
        <v>4.991373589913735</v>
      </c>
      <c r="P46" s="52">
        <f t="shared" ref="P46:P55" si="50">(O46-N46)/N46</f>
        <v>0.27227491789665709</v>
      </c>
    </row>
    <row r="47" spans="1:16" ht="20.100000000000001" customHeight="1" x14ac:dyDescent="0.25">
      <c r="A47" s="38" t="s">
        <v>180</v>
      </c>
      <c r="B47" s="19">
        <v>29.109999999999996</v>
      </c>
      <c r="C47" s="140">
        <v>74.75</v>
      </c>
      <c r="D47" s="247">
        <f t="shared" si="36"/>
        <v>3.2747530154501737E-3</v>
      </c>
      <c r="E47" s="215">
        <f t="shared" si="37"/>
        <v>7.9930110608302865E-3</v>
      </c>
      <c r="F47" s="52">
        <f t="shared" si="47"/>
        <v>1.5678461009962215</v>
      </c>
      <c r="H47" s="19">
        <v>22.314999999999998</v>
      </c>
      <c r="I47" s="140">
        <v>34.533999999999999</v>
      </c>
      <c r="J47" s="247">
        <f t="shared" si="38"/>
        <v>9.1912408278089081E-3</v>
      </c>
      <c r="K47" s="215">
        <f t="shared" si="39"/>
        <v>1.9244947602183402E-2</v>
      </c>
      <c r="L47" s="52">
        <f t="shared" si="45"/>
        <v>0.54756889984315493</v>
      </c>
      <c r="N47" s="27">
        <f t="shared" si="48"/>
        <v>7.6657506011679839</v>
      </c>
      <c r="O47" s="152">
        <f t="shared" si="49"/>
        <v>4.6199331103678922</v>
      </c>
      <c r="P47" s="52">
        <f t="shared" si="50"/>
        <v>-0.39732801773332138</v>
      </c>
    </row>
    <row r="48" spans="1:16" ht="20.100000000000001" customHeight="1" x14ac:dyDescent="0.25">
      <c r="A48" s="38" t="s">
        <v>192</v>
      </c>
      <c r="B48" s="19">
        <v>56.32</v>
      </c>
      <c r="C48" s="140">
        <v>66.570000000000007</v>
      </c>
      <c r="D48" s="247">
        <f t="shared" si="36"/>
        <v>6.3357639927912679E-3</v>
      </c>
      <c r="E48" s="215">
        <f t="shared" si="37"/>
        <v>7.1183243654778889E-3</v>
      </c>
      <c r="F48" s="52">
        <f t="shared" si="47"/>
        <v>0.18199573863636376</v>
      </c>
      <c r="H48" s="19">
        <v>23.772000000000002</v>
      </c>
      <c r="I48" s="140">
        <v>28.479000000000003</v>
      </c>
      <c r="J48" s="247">
        <f t="shared" si="38"/>
        <v>9.7913590391518444E-3</v>
      </c>
      <c r="K48" s="215">
        <f t="shared" si="39"/>
        <v>1.5870645241286303E-2</v>
      </c>
      <c r="L48" s="52">
        <f t="shared" ref="L48:L53" si="51">(I48-H48)/H48</f>
        <v>0.19800605754669359</v>
      </c>
      <c r="N48" s="27">
        <f t="shared" ref="N48" si="52">(H48/B48)*10</f>
        <v>4.2208806818181817</v>
      </c>
      <c r="O48" s="152">
        <f t="shared" ref="O48" si="53">(I48/C48)*10</f>
        <v>4.2780531771068047</v>
      </c>
      <c r="P48" s="52">
        <f t="shared" ref="P48" si="54">(O48-N48)/N48</f>
        <v>1.3545157894393605E-2</v>
      </c>
    </row>
    <row r="49" spans="1:16" ht="20.100000000000001" customHeight="1" x14ac:dyDescent="0.25">
      <c r="A49" s="38" t="s">
        <v>191</v>
      </c>
      <c r="B49" s="19">
        <v>60.680000000000007</v>
      </c>
      <c r="C49" s="140">
        <v>46.080000000000005</v>
      </c>
      <c r="D49" s="247">
        <f t="shared" si="36"/>
        <v>6.8262457223468428E-3</v>
      </c>
      <c r="E49" s="215">
        <f t="shared" si="37"/>
        <v>4.9273304305426039E-3</v>
      </c>
      <c r="F49" s="52">
        <f t="shared" si="47"/>
        <v>-0.24060646011865525</v>
      </c>
      <c r="H49" s="19">
        <v>30.29</v>
      </c>
      <c r="I49" s="140">
        <v>21.769999999999996</v>
      </c>
      <c r="J49" s="247">
        <f t="shared" si="38"/>
        <v>1.2476033371020922E-2</v>
      </c>
      <c r="K49" s="215">
        <f t="shared" si="39"/>
        <v>1.2131884788890155E-2</v>
      </c>
      <c r="L49" s="52">
        <f t="shared" si="51"/>
        <v>-0.28128095080884791</v>
      </c>
      <c r="N49" s="27">
        <f t="shared" ref="N49:N50" si="55">(H49/B49)*10</f>
        <v>4.9917600527356623</v>
      </c>
      <c r="O49" s="152">
        <f t="shared" ref="O49:O50" si="56">(I49/C49)*10</f>
        <v>4.7243923611111098</v>
      </c>
      <c r="P49" s="52">
        <f t="shared" ref="P49:P50" si="57">(O49-N49)/N49</f>
        <v>-5.3561807618943025E-2</v>
      </c>
    </row>
    <row r="50" spans="1:16" ht="20.100000000000001" customHeight="1" x14ac:dyDescent="0.25">
      <c r="A50" s="38" t="s">
        <v>189</v>
      </c>
      <c r="B50" s="19">
        <v>12.91</v>
      </c>
      <c r="C50" s="140">
        <v>18.420000000000002</v>
      </c>
      <c r="D50" s="247">
        <f t="shared" si="36"/>
        <v>1.4523209010464358E-3</v>
      </c>
      <c r="E50" s="215">
        <f t="shared" si="37"/>
        <v>1.9696490132507542E-3</v>
      </c>
      <c r="F50" s="52">
        <f t="shared" si="47"/>
        <v>0.42680092951200632</v>
      </c>
      <c r="H50" s="19">
        <v>8.3230000000000004</v>
      </c>
      <c r="I50" s="140">
        <v>13.724000000000004</v>
      </c>
      <c r="J50" s="247">
        <f t="shared" si="38"/>
        <v>3.4281289450976277E-3</v>
      </c>
      <c r="K50" s="215">
        <f t="shared" si="39"/>
        <v>7.6480471677872561E-3</v>
      </c>
      <c r="L50" s="52">
        <f t="shared" si="51"/>
        <v>0.64892466658656767</v>
      </c>
      <c r="N50" s="27">
        <f t="shared" si="55"/>
        <v>6.4469403563129362</v>
      </c>
      <c r="O50" s="152">
        <f t="shared" si="56"/>
        <v>7.4505971769815424</v>
      </c>
      <c r="P50" s="52">
        <f t="shared" si="57"/>
        <v>0.15567955730904368</v>
      </c>
    </row>
    <row r="51" spans="1:16" ht="20.100000000000001" customHeight="1" x14ac:dyDescent="0.25">
      <c r="A51" s="38" t="s">
        <v>187</v>
      </c>
      <c r="B51" s="19">
        <v>17.760000000000002</v>
      </c>
      <c r="C51" s="140">
        <v>14.189999999999998</v>
      </c>
      <c r="D51" s="247">
        <f t="shared" si="36"/>
        <v>1.9979255772722467E-3</v>
      </c>
      <c r="E51" s="215">
        <f t="shared" si="37"/>
        <v>1.5173354776345383E-3</v>
      </c>
      <c r="F51" s="52">
        <f t="shared" si="47"/>
        <v>-0.20101351351351371</v>
      </c>
      <c r="H51" s="19">
        <v>6.9259999999999993</v>
      </c>
      <c r="I51" s="140">
        <v>13.206000000000001</v>
      </c>
      <c r="J51" s="247">
        <f t="shared" si="38"/>
        <v>2.8527239064935917E-3</v>
      </c>
      <c r="K51" s="215">
        <f t="shared" si="39"/>
        <v>7.3593785265081962E-3</v>
      </c>
      <c r="L51" s="52">
        <f t="shared" si="51"/>
        <v>0.90672827028587966</v>
      </c>
      <c r="N51" s="27">
        <f t="shared" ref="N51" si="58">(H51/B51)*10</f>
        <v>3.899774774774774</v>
      </c>
      <c r="O51" s="152">
        <f t="shared" ref="O51" si="59">(I51/C51)*10</f>
        <v>9.3065539112050768</v>
      </c>
      <c r="P51" s="52">
        <f t="shared" ref="P51" si="60">(O51-N51)/N51</f>
        <v>1.3864336913514612</v>
      </c>
    </row>
    <row r="52" spans="1:16" ht="20.100000000000001" customHeight="1" x14ac:dyDescent="0.25">
      <c r="A52" s="38" t="s">
        <v>190</v>
      </c>
      <c r="B52" s="19">
        <v>23.22</v>
      </c>
      <c r="C52" s="140">
        <v>25.97</v>
      </c>
      <c r="D52" s="247">
        <f t="shared" si="36"/>
        <v>2.6121526973120245E-3</v>
      </c>
      <c r="E52" s="215">
        <f t="shared" si="37"/>
        <v>2.776969862873077E-3</v>
      </c>
      <c r="F52" s="52">
        <f t="shared" si="47"/>
        <v>0.11843238587424634</v>
      </c>
      <c r="H52" s="19">
        <v>8.838000000000001</v>
      </c>
      <c r="I52" s="140">
        <v>11.457000000000001</v>
      </c>
      <c r="J52" s="247">
        <f t="shared" si="38"/>
        <v>3.6402503444398454E-3</v>
      </c>
      <c r="K52" s="215">
        <f t="shared" si="39"/>
        <v>6.3847039056644257E-3</v>
      </c>
      <c r="L52" s="52">
        <f t="shared" si="51"/>
        <v>0.2963340122199592</v>
      </c>
      <c r="N52" s="27">
        <f t="shared" ref="N52" si="61">(H52/B52)*10</f>
        <v>3.8062015503875974</v>
      </c>
      <c r="O52" s="152">
        <f t="shared" ref="O52" si="62">(I52/C52)*10</f>
        <v>4.4116288024643824</v>
      </c>
      <c r="P52" s="52">
        <f t="shared" ref="P52" si="63">(O52-N52)/N52</f>
        <v>0.15906337172689458</v>
      </c>
    </row>
    <row r="53" spans="1:16" ht="20.100000000000001" customHeight="1" x14ac:dyDescent="0.25">
      <c r="A53" s="38" t="s">
        <v>171</v>
      </c>
      <c r="B53" s="19">
        <v>103.62</v>
      </c>
      <c r="C53" s="140">
        <v>14.85</v>
      </c>
      <c r="D53" s="247">
        <f t="shared" si="36"/>
        <v>1.165681578361206E-2</v>
      </c>
      <c r="E53" s="215">
        <f t="shared" si="37"/>
        <v>1.5879092207803311E-3</v>
      </c>
      <c r="F53" s="52">
        <f t="shared" si="47"/>
        <v>-0.85668789808917201</v>
      </c>
      <c r="H53" s="19">
        <v>31.215000000000003</v>
      </c>
      <c r="I53" s="140">
        <v>7.4979999999999993</v>
      </c>
      <c r="J53" s="247">
        <f t="shared" si="38"/>
        <v>1.2857028117412284E-2</v>
      </c>
      <c r="K53" s="215">
        <f t="shared" si="39"/>
        <v>4.1784507187459068E-3</v>
      </c>
      <c r="L53" s="52">
        <f t="shared" si="51"/>
        <v>-0.75979497036681098</v>
      </c>
      <c r="N53" s="27">
        <f t="shared" ref="N53" si="64">(H53/B53)*10</f>
        <v>3.0124493341053853</v>
      </c>
      <c r="O53" s="152">
        <f t="shared" ref="O53" si="65">(I53/C53)*10</f>
        <v>5.049158249158249</v>
      </c>
      <c r="P53" s="52">
        <f t="shared" ref="P53" si="66">(O53-N53)/N53</f>
        <v>0.67609731788491978</v>
      </c>
    </row>
    <row r="54" spans="1:16" ht="20.100000000000001" customHeight="1" x14ac:dyDescent="0.25">
      <c r="A54" s="38" t="s">
        <v>193</v>
      </c>
      <c r="B54" s="19">
        <v>10.420000000000002</v>
      </c>
      <c r="C54" s="140">
        <v>11.290000000000001</v>
      </c>
      <c r="D54" s="247">
        <f t="shared" si="36"/>
        <v>1.1722063353140095E-3</v>
      </c>
      <c r="E54" s="215">
        <f t="shared" si="37"/>
        <v>1.2072387274484808E-3</v>
      </c>
      <c r="F54" s="52">
        <f t="shared" si="47"/>
        <v>8.3493282149712009E-2</v>
      </c>
      <c r="H54" s="19">
        <v>7.0780000000000012</v>
      </c>
      <c r="I54" s="140">
        <v>7.2959999999999994</v>
      </c>
      <c r="J54" s="247">
        <f t="shared" si="38"/>
        <v>2.9153306107654706E-3</v>
      </c>
      <c r="K54" s="215">
        <f t="shared" si="39"/>
        <v>4.0658810941544589E-3</v>
      </c>
      <c r="L54" s="52">
        <f t="shared" si="45"/>
        <v>3.0799660921163912E-2</v>
      </c>
      <c r="N54" s="27">
        <f t="shared" ref="N54" si="67">(H54/B54)*10</f>
        <v>6.7927063339731291</v>
      </c>
      <c r="O54" s="152">
        <f t="shared" ref="O54" si="68">(I54/C54)*10</f>
        <v>6.4623560673162084</v>
      </c>
      <c r="P54" s="52">
        <f t="shared" ref="P54" si="69">(O54-N54)/N54</f>
        <v>-4.8633085314567864E-2</v>
      </c>
    </row>
    <row r="55" spans="1:16" ht="20.100000000000001" customHeight="1" thickBot="1" x14ac:dyDescent="0.3">
      <c r="A55" s="8" t="s">
        <v>17</v>
      </c>
      <c r="B55" s="19">
        <f>B56-SUM(B39:B54)</f>
        <v>311.9900000000016</v>
      </c>
      <c r="C55" s="140">
        <f>C56-SUM(C39:C54)</f>
        <v>30.930000000000291</v>
      </c>
      <c r="D55" s="247">
        <f t="shared" si="36"/>
        <v>3.5097567615606493E-2</v>
      </c>
      <c r="E55" s="215">
        <f t="shared" si="37"/>
        <v>3.3073422356051248E-3</v>
      </c>
      <c r="F55" s="52">
        <f t="shared" ref="F55" si="70">(C55-B55)/B55</f>
        <v>-0.9008622071220227</v>
      </c>
      <c r="H55" s="19">
        <f>H56-SUM(H39:H54)</f>
        <v>131.86700000000019</v>
      </c>
      <c r="I55" s="140">
        <f>I56-SUM(I39:I54)</f>
        <v>24.231999999999744</v>
      </c>
      <c r="J55" s="247">
        <f t="shared" si="38"/>
        <v>5.4314199159340319E-2</v>
      </c>
      <c r="K55" s="215">
        <f t="shared" si="39"/>
        <v>1.3503896748019438E-2</v>
      </c>
      <c r="L55" s="52">
        <f t="shared" ref="L55" si="71">(I55-H55)/H55</f>
        <v>-0.81623908938551948</v>
      </c>
      <c r="N55" s="27">
        <f t="shared" si="48"/>
        <v>4.2266418795474063</v>
      </c>
      <c r="O55" s="152">
        <f t="shared" si="49"/>
        <v>7.8344649207887223</v>
      </c>
      <c r="P55" s="52">
        <f t="shared" si="50"/>
        <v>0.8535908988881844</v>
      </c>
    </row>
    <row r="56" spans="1:16" ht="26.25" customHeight="1" thickBot="1" x14ac:dyDescent="0.3">
      <c r="A56" s="12" t="s">
        <v>18</v>
      </c>
      <c r="B56" s="17">
        <v>8889.2200000000012</v>
      </c>
      <c r="C56" s="145">
        <v>9351.9200000000037</v>
      </c>
      <c r="D56" s="253">
        <f>SUM(D39:D55)</f>
        <v>1.0000000000000002</v>
      </c>
      <c r="E56" s="254">
        <f>SUM(E39:E55)</f>
        <v>0.99999999999999989</v>
      </c>
      <c r="F56" s="57">
        <f t="shared" si="42"/>
        <v>5.2051811070037923E-2</v>
      </c>
      <c r="G56" s="1"/>
      <c r="H56" s="17">
        <v>2427.855</v>
      </c>
      <c r="I56" s="145">
        <v>1794.4450000000002</v>
      </c>
      <c r="J56" s="253">
        <f>SUM(J39:J55)</f>
        <v>1</v>
      </c>
      <c r="K56" s="254">
        <f>SUM(K39:K55)</f>
        <v>1</v>
      </c>
      <c r="L56" s="57">
        <f t="shared" si="43"/>
        <v>-0.26089284574243515</v>
      </c>
      <c r="M56" s="1"/>
      <c r="N56" s="29">
        <f t="shared" si="40"/>
        <v>2.7312351364911653</v>
      </c>
      <c r="O56" s="146">
        <f t="shared" si="41"/>
        <v>1.9187984927159338</v>
      </c>
      <c r="P56" s="57">
        <f t="shared" si="8"/>
        <v>-0.29746125953072422</v>
      </c>
    </row>
    <row r="58" spans="1:16" ht="15.75" thickBot="1" x14ac:dyDescent="0.3"/>
    <row r="59" spans="1:16" x14ac:dyDescent="0.25">
      <c r="A59" s="376" t="s">
        <v>15</v>
      </c>
      <c r="B59" s="364" t="s">
        <v>1</v>
      </c>
      <c r="C59" s="362"/>
      <c r="D59" s="364" t="s">
        <v>104</v>
      </c>
      <c r="E59" s="362"/>
      <c r="F59" s="130" t="s">
        <v>0</v>
      </c>
      <c r="H59" s="374" t="s">
        <v>19</v>
      </c>
      <c r="I59" s="375"/>
      <c r="J59" s="364" t="s">
        <v>104</v>
      </c>
      <c r="K59" s="365"/>
      <c r="L59" s="130" t="s">
        <v>0</v>
      </c>
      <c r="N59" s="372" t="s">
        <v>22</v>
      </c>
      <c r="O59" s="362"/>
      <c r="P59" s="130" t="s">
        <v>0</v>
      </c>
    </row>
    <row r="60" spans="1:16" x14ac:dyDescent="0.25">
      <c r="A60" s="377"/>
      <c r="B60" s="367" t="str">
        <f>B5</f>
        <v>jan-out</v>
      </c>
      <c r="C60" s="369"/>
      <c r="D60" s="367" t="str">
        <f>B5</f>
        <v>jan-out</v>
      </c>
      <c r="E60" s="369"/>
      <c r="F60" s="131" t="str">
        <f>F37</f>
        <v>2025/2024</v>
      </c>
      <c r="H60" s="370" t="str">
        <f>B5</f>
        <v>jan-out</v>
      </c>
      <c r="I60" s="369"/>
      <c r="J60" s="367" t="str">
        <f>B5</f>
        <v>jan-out</v>
      </c>
      <c r="K60" s="368"/>
      <c r="L60" s="131" t="str">
        <f>L37</f>
        <v>2025/2024</v>
      </c>
      <c r="N60" s="370" t="str">
        <f>B5</f>
        <v>jan-out</v>
      </c>
      <c r="O60" s="368"/>
      <c r="P60" s="131" t="str">
        <f>P37</f>
        <v>2025/2024</v>
      </c>
    </row>
    <row r="61" spans="1:16" ht="19.5" customHeight="1" thickBot="1" x14ac:dyDescent="0.3">
      <c r="A61" s="378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 x14ac:dyDescent="0.25">
      <c r="A62" s="38" t="s">
        <v>172</v>
      </c>
      <c r="B62" s="39">
        <v>1956.69</v>
      </c>
      <c r="C62" s="147">
        <v>7589.2200000000021</v>
      </c>
      <c r="D62" s="247">
        <f t="shared" ref="D62:D83" si="72">B62/$B$84</f>
        <v>0.18508001698806195</v>
      </c>
      <c r="E62" s="246">
        <f t="shared" ref="E62:E83" si="73">C62/$C$84</f>
        <v>0.46964360968419266</v>
      </c>
      <c r="F62" s="52">
        <f t="shared" ref="F62:F83" si="74">(C62-B62)/B62</f>
        <v>2.8786011069714683</v>
      </c>
      <c r="H62" s="19">
        <v>2136.5059999999999</v>
      </c>
      <c r="I62" s="147">
        <v>3888.5299999999997</v>
      </c>
      <c r="J62" s="245">
        <f t="shared" ref="J62:J84" si="75">H62/$H$84</f>
        <v>0.27083702540270493</v>
      </c>
      <c r="K62" s="246">
        <f t="shared" ref="K62:K84" si="76">I62/$I$84</f>
        <v>0.38071864164631325</v>
      </c>
      <c r="L62" s="52">
        <f t="shared" ref="L62:L81" si="77">(I62-H62)/H62</f>
        <v>0.82004169424284323</v>
      </c>
      <c r="N62" s="40">
        <f t="shared" ref="N62" si="78">(H62/B62)*10</f>
        <v>10.918980523230557</v>
      </c>
      <c r="O62" s="143">
        <f t="shared" ref="O62" si="79">(I62/C62)*10</f>
        <v>5.1237544833329363</v>
      </c>
      <c r="P62" s="52">
        <f t="shared" ref="P62" si="80">(O62-N62)/N62</f>
        <v>-0.53074790522503923</v>
      </c>
    </row>
    <row r="63" spans="1:16" ht="20.100000000000001" customHeight="1" x14ac:dyDescent="0.25">
      <c r="A63" s="38" t="s">
        <v>166</v>
      </c>
      <c r="B63" s="19">
        <v>923.18999999999994</v>
      </c>
      <c r="C63" s="140">
        <v>1876.8399999999995</v>
      </c>
      <c r="D63" s="247">
        <f t="shared" si="72"/>
        <v>8.7322989785407451E-2</v>
      </c>
      <c r="E63" s="215">
        <f t="shared" si="73"/>
        <v>0.11614446707299032</v>
      </c>
      <c r="F63" s="52">
        <f t="shared" si="74"/>
        <v>1.0329942915326202</v>
      </c>
      <c r="H63" s="19">
        <v>1023.0649999999999</v>
      </c>
      <c r="I63" s="140">
        <v>2016.8280000000002</v>
      </c>
      <c r="J63" s="214">
        <f t="shared" si="75"/>
        <v>0.12969019576524396</v>
      </c>
      <c r="K63" s="215">
        <f t="shared" si="76"/>
        <v>0.19746382735744633</v>
      </c>
      <c r="L63" s="52">
        <f t="shared" si="77"/>
        <v>0.97135861357782771</v>
      </c>
      <c r="N63" s="40">
        <f t="shared" ref="N63:N64" si="81">(H63/B63)*10</f>
        <v>11.081846640453213</v>
      </c>
      <c r="O63" s="143">
        <f t="shared" ref="O63:O64" si="82">(I63/C63)*10</f>
        <v>10.74587071886789</v>
      </c>
      <c r="P63" s="52">
        <f t="shared" si="8"/>
        <v>-3.0317683729611938E-2</v>
      </c>
    </row>
    <row r="64" spans="1:16" ht="20.100000000000001" customHeight="1" x14ac:dyDescent="0.25">
      <c r="A64" s="38" t="s">
        <v>163</v>
      </c>
      <c r="B64" s="19">
        <v>1553</v>
      </c>
      <c r="C64" s="140">
        <v>1336.11</v>
      </c>
      <c r="D64" s="247">
        <f t="shared" si="72"/>
        <v>0.14689565867994431</v>
      </c>
      <c r="E64" s="215">
        <f t="shared" si="73"/>
        <v>8.2682479007743406E-2</v>
      </c>
      <c r="F64" s="52">
        <f t="shared" si="74"/>
        <v>-0.13965872504829369</v>
      </c>
      <c r="H64" s="19">
        <v>1049.058</v>
      </c>
      <c r="I64" s="140">
        <v>808.37600000000009</v>
      </c>
      <c r="J64" s="214">
        <f t="shared" si="75"/>
        <v>0.13298523299017689</v>
      </c>
      <c r="K64" s="215">
        <f t="shared" si="76"/>
        <v>7.9146570210202868E-2</v>
      </c>
      <c r="L64" s="52">
        <f t="shared" si="77"/>
        <v>-0.22942678097874464</v>
      </c>
      <c r="N64" s="40">
        <f t="shared" si="81"/>
        <v>6.7550418544752091</v>
      </c>
      <c r="O64" s="143">
        <f t="shared" si="82"/>
        <v>6.0502204159837145</v>
      </c>
      <c r="P64" s="52">
        <f t="shared" si="8"/>
        <v>-0.10434005498049594</v>
      </c>
    </row>
    <row r="65" spans="1:16" ht="20.100000000000001" customHeight="1" x14ac:dyDescent="0.25">
      <c r="A65" s="38" t="s">
        <v>164</v>
      </c>
      <c r="B65" s="19">
        <v>922.10000000000036</v>
      </c>
      <c r="C65" s="140">
        <v>517.45999999999992</v>
      </c>
      <c r="D65" s="247">
        <f t="shared" si="72"/>
        <v>8.7219888518207792E-2</v>
      </c>
      <c r="E65" s="215">
        <f t="shared" si="73"/>
        <v>3.2021970936035885E-2</v>
      </c>
      <c r="F65" s="52">
        <f t="shared" si="74"/>
        <v>-0.43882442251382742</v>
      </c>
      <c r="H65" s="19">
        <v>992.17000000000007</v>
      </c>
      <c r="I65" s="140">
        <v>707.92599999999993</v>
      </c>
      <c r="J65" s="214">
        <f t="shared" si="75"/>
        <v>0.12577374998890795</v>
      </c>
      <c r="K65" s="215">
        <f t="shared" si="76"/>
        <v>6.9311700078463573E-2</v>
      </c>
      <c r="L65" s="52">
        <f t="shared" si="77"/>
        <v>-0.28648719473477341</v>
      </c>
      <c r="N65" s="40">
        <f t="shared" ref="N65:N67" si="83">(H65/B65)*10</f>
        <v>10.75989588981672</v>
      </c>
      <c r="O65" s="143">
        <f t="shared" ref="O65:O67" si="84">(I65/C65)*10</f>
        <v>13.680786920728174</v>
      </c>
      <c r="P65" s="52">
        <f t="shared" ref="P65:P67" si="85">(O65-N65)/N65</f>
        <v>0.27146090081371665</v>
      </c>
    </row>
    <row r="66" spans="1:16" ht="20.100000000000001" customHeight="1" x14ac:dyDescent="0.25">
      <c r="A66" s="38" t="s">
        <v>177</v>
      </c>
      <c r="B66" s="19">
        <v>82.850000000000009</v>
      </c>
      <c r="C66" s="140">
        <v>98.24</v>
      </c>
      <c r="D66" s="247">
        <f t="shared" si="72"/>
        <v>7.8366421903627737E-3</v>
      </c>
      <c r="E66" s="215">
        <f t="shared" si="73"/>
        <v>6.0793847345807697E-3</v>
      </c>
      <c r="F66" s="52">
        <f>(C65-B65)/B65</f>
        <v>-0.43882442251382742</v>
      </c>
      <c r="H66" s="19">
        <v>417.53600000000006</v>
      </c>
      <c r="I66" s="140">
        <v>516.34099999999989</v>
      </c>
      <c r="J66" s="214">
        <f t="shared" si="75"/>
        <v>5.2929506511352566E-2</v>
      </c>
      <c r="K66" s="215">
        <f t="shared" si="76"/>
        <v>5.055397390435435E-2</v>
      </c>
      <c r="L66" s="52">
        <f t="shared" si="77"/>
        <v>0.23663827789699529</v>
      </c>
      <c r="N66" s="40">
        <f t="shared" ref="N66" si="86">(H66/B66)*10</f>
        <v>50.396620398310205</v>
      </c>
      <c r="O66" s="143">
        <f t="shared" ref="O66" si="87">(I66/C66)*10</f>
        <v>52.559140879478818</v>
      </c>
      <c r="P66" s="52">
        <f t="shared" ref="P66" si="88">(O66-N66)/N66</f>
        <v>4.2910029761462382E-2</v>
      </c>
    </row>
    <row r="67" spans="1:16" ht="20.100000000000001" customHeight="1" x14ac:dyDescent="0.25">
      <c r="A67" s="38" t="s">
        <v>167</v>
      </c>
      <c r="B67" s="19">
        <v>669.73000000000013</v>
      </c>
      <c r="C67" s="140">
        <v>994.62</v>
      </c>
      <c r="D67" s="247">
        <f t="shared" si="72"/>
        <v>6.3348634570327828E-2</v>
      </c>
      <c r="E67" s="215">
        <f t="shared" si="73"/>
        <v>6.1550057458354297E-2</v>
      </c>
      <c r="F67" s="52">
        <f t="shared" si="74"/>
        <v>0.4851059382139068</v>
      </c>
      <c r="H67" s="19">
        <v>293.72899999999993</v>
      </c>
      <c r="I67" s="140">
        <v>423.77100000000013</v>
      </c>
      <c r="J67" s="214">
        <f t="shared" si="75"/>
        <v>3.7234947449017744E-2</v>
      </c>
      <c r="K67" s="215">
        <f t="shared" si="76"/>
        <v>4.1490619717245304E-2</v>
      </c>
      <c r="L67" s="52">
        <f t="shared" si="77"/>
        <v>0.44272782054206505</v>
      </c>
      <c r="N67" s="40">
        <f t="shared" si="83"/>
        <v>4.3857823301927628</v>
      </c>
      <c r="O67" s="143">
        <f t="shared" si="84"/>
        <v>4.2606322012426867</v>
      </c>
      <c r="P67" s="52">
        <f t="shared" si="85"/>
        <v>-2.8535417293401217E-2</v>
      </c>
    </row>
    <row r="68" spans="1:16" ht="20.100000000000001" customHeight="1" x14ac:dyDescent="0.25">
      <c r="A68" s="38" t="s">
        <v>174</v>
      </c>
      <c r="B68" s="19">
        <v>325.8</v>
      </c>
      <c r="C68" s="140">
        <v>456.35000000000008</v>
      </c>
      <c r="D68" s="247">
        <f t="shared" si="72"/>
        <v>3.0816874177672798E-2</v>
      </c>
      <c r="E68" s="215">
        <f t="shared" si="73"/>
        <v>2.8240301543423607E-2</v>
      </c>
      <c r="F68" s="52">
        <f t="shared" si="74"/>
        <v>0.40070595457335806</v>
      </c>
      <c r="H68" s="19">
        <v>228.04399999999998</v>
      </c>
      <c r="I68" s="140">
        <v>314.85599999999999</v>
      </c>
      <c r="J68" s="214">
        <f t="shared" si="75"/>
        <v>2.8908301039610673E-2</v>
      </c>
      <c r="K68" s="215">
        <f t="shared" si="76"/>
        <v>3.0826957393717321E-2</v>
      </c>
      <c r="L68" s="52">
        <f t="shared" si="77"/>
        <v>0.38068092122572844</v>
      </c>
      <c r="N68" s="40">
        <f t="shared" ref="N68:N69" si="89">(H68/B68)*10</f>
        <v>6.9995089011663589</v>
      </c>
      <c r="O68" s="143">
        <f t="shared" ref="O68:O69" si="90">(I68/C68)*10</f>
        <v>6.8994412183630969</v>
      </c>
      <c r="P68" s="52">
        <f t="shared" ref="P68:P69" si="91">(O68-N68)/N68</f>
        <v>-1.4296386248839164E-2</v>
      </c>
    </row>
    <row r="69" spans="1:16" ht="20.100000000000001" customHeight="1" x14ac:dyDescent="0.25">
      <c r="A69" s="38" t="s">
        <v>165</v>
      </c>
      <c r="B69" s="19">
        <v>627.68999999999994</v>
      </c>
      <c r="C69" s="140">
        <v>373.87000000000006</v>
      </c>
      <c r="D69" s="247">
        <f t="shared" si="72"/>
        <v>5.9372141659249346E-2</v>
      </c>
      <c r="E69" s="215">
        <f t="shared" si="73"/>
        <v>2.3136192698673789E-2</v>
      </c>
      <c r="F69" s="52">
        <f t="shared" si="74"/>
        <v>-0.40437158469945339</v>
      </c>
      <c r="H69" s="19">
        <v>322.47999999999985</v>
      </c>
      <c r="I69" s="140">
        <v>221.34599999999995</v>
      </c>
      <c r="J69" s="214">
        <f t="shared" si="75"/>
        <v>4.0879606213071365E-2</v>
      </c>
      <c r="K69" s="215">
        <f t="shared" si="76"/>
        <v>2.1671569578695506E-2</v>
      </c>
      <c r="L69" s="52">
        <f t="shared" si="77"/>
        <v>-0.31361324733316781</v>
      </c>
      <c r="N69" s="40">
        <f t="shared" si="89"/>
        <v>5.137567907725149</v>
      </c>
      <c r="O69" s="143">
        <f t="shared" si="90"/>
        <v>5.9204001390857766</v>
      </c>
      <c r="P69" s="52">
        <f t="shared" si="91"/>
        <v>0.15237408933972726</v>
      </c>
    </row>
    <row r="70" spans="1:16" ht="20.100000000000001" customHeight="1" x14ac:dyDescent="0.25">
      <c r="A70" s="38" t="s">
        <v>178</v>
      </c>
      <c r="B70" s="19">
        <v>152.44999999999999</v>
      </c>
      <c r="C70" s="140">
        <v>338.43</v>
      </c>
      <c r="D70" s="247">
        <f t="shared" si="72"/>
        <v>1.4419989160178691E-2</v>
      </c>
      <c r="E70" s="215">
        <f t="shared" si="73"/>
        <v>2.0943059606312805E-2</v>
      </c>
      <c r="F70" s="52">
        <f t="shared" si="74"/>
        <v>1.2199409642505741</v>
      </c>
      <c r="H70" s="19">
        <v>93.112000000000009</v>
      </c>
      <c r="I70" s="140">
        <v>214.52199999999993</v>
      </c>
      <c r="J70" s="214">
        <f t="shared" si="75"/>
        <v>1.1803466552069906E-2</v>
      </c>
      <c r="K70" s="215">
        <f t="shared" si="76"/>
        <v>2.1003444603294921E-2</v>
      </c>
      <c r="L70" s="52">
        <f t="shared" si="77"/>
        <v>1.3039135664575985</v>
      </c>
      <c r="N70" s="40">
        <f t="shared" ref="N70:N71" si="92">(H70/B70)*10</f>
        <v>6.1077074450639568</v>
      </c>
      <c r="O70" s="143">
        <f t="shared" ref="O70:O71" si="93">(I70/C70)*10</f>
        <v>6.3387406553792491</v>
      </c>
      <c r="P70" s="52">
        <f t="shared" ref="P70:P71" si="94">(O70-N70)/N70</f>
        <v>3.7826502397721354E-2</v>
      </c>
    </row>
    <row r="71" spans="1:16" ht="20.100000000000001" customHeight="1" x14ac:dyDescent="0.25">
      <c r="A71" s="38" t="s">
        <v>182</v>
      </c>
      <c r="B71" s="19">
        <v>436.4899999999999</v>
      </c>
      <c r="C71" s="140">
        <v>358.95999999999987</v>
      </c>
      <c r="D71" s="247">
        <f t="shared" si="72"/>
        <v>4.1286855155961928E-2</v>
      </c>
      <c r="E71" s="215">
        <f t="shared" si="73"/>
        <v>2.2213517348586242E-2</v>
      </c>
      <c r="F71" s="52">
        <f t="shared" si="74"/>
        <v>-0.17762148044628753</v>
      </c>
      <c r="H71" s="19">
        <v>217.14</v>
      </c>
      <c r="I71" s="140">
        <v>175.22900000000001</v>
      </c>
      <c r="J71" s="214">
        <f t="shared" si="75"/>
        <v>2.7526040973413296E-2</v>
      </c>
      <c r="K71" s="215">
        <f t="shared" si="76"/>
        <v>1.7156341048427514E-2</v>
      </c>
      <c r="L71" s="52">
        <f t="shared" si="77"/>
        <v>-0.19301372386478757</v>
      </c>
      <c r="N71" s="40">
        <f t="shared" si="92"/>
        <v>4.9746844143050248</v>
      </c>
      <c r="O71" s="143">
        <f t="shared" si="93"/>
        <v>4.8815745486962356</v>
      </c>
      <c r="P71" s="52">
        <f t="shared" si="94"/>
        <v>-1.8716738159519384E-2</v>
      </c>
    </row>
    <row r="72" spans="1:16" ht="20.100000000000001" customHeight="1" x14ac:dyDescent="0.25">
      <c r="A72" s="38" t="s">
        <v>183</v>
      </c>
      <c r="B72" s="19">
        <v>387.68999999999994</v>
      </c>
      <c r="C72" s="140">
        <v>427.6</v>
      </c>
      <c r="D72" s="247">
        <f t="shared" si="72"/>
        <v>3.6670945211608241E-2</v>
      </c>
      <c r="E72" s="215">
        <f t="shared" si="73"/>
        <v>2.6461165640337313E-2</v>
      </c>
      <c r="F72" s="52">
        <f t="shared" si="74"/>
        <v>0.10294307307384788</v>
      </c>
      <c r="H72" s="19">
        <v>126.351</v>
      </c>
      <c r="I72" s="140">
        <v>142.84600000000003</v>
      </c>
      <c r="J72" s="214">
        <f t="shared" si="75"/>
        <v>1.6017052606759435E-2</v>
      </c>
      <c r="K72" s="215">
        <f t="shared" si="76"/>
        <v>1.3985782566833554E-2</v>
      </c>
      <c r="L72" s="52">
        <f t="shared" si="77"/>
        <v>0.1305490261256344</v>
      </c>
      <c r="N72" s="40">
        <f t="shared" ref="N72:N73" si="95">(H72/B72)*10</f>
        <v>3.2590729706724448</v>
      </c>
      <c r="O72" s="143">
        <f t="shared" ref="O72:O73" si="96">(I72/C72)*10</f>
        <v>3.3406454630495794</v>
      </c>
      <c r="P72" s="52">
        <f t="shared" ref="P72:P73" si="97">(O72-N72)/N72</f>
        <v>2.5029354393468439E-2</v>
      </c>
    </row>
    <row r="73" spans="1:16" ht="20.100000000000001" customHeight="1" x14ac:dyDescent="0.25">
      <c r="A73" s="38" t="s">
        <v>226</v>
      </c>
      <c r="B73" s="19">
        <v>16.8</v>
      </c>
      <c r="C73" s="140">
        <v>19.849999999999998</v>
      </c>
      <c r="D73" s="247">
        <f t="shared" si="72"/>
        <v>1.5890837513348774E-3</v>
      </c>
      <c r="E73" s="215">
        <f t="shared" si="73"/>
        <v>1.228377310478708E-3</v>
      </c>
      <c r="F73" s="52">
        <f t="shared" si="74"/>
        <v>0.18154761904761887</v>
      </c>
      <c r="H73" s="19">
        <v>60.33400000000001</v>
      </c>
      <c r="I73" s="140">
        <v>87.463999999999999</v>
      </c>
      <c r="J73" s="214">
        <f t="shared" si="75"/>
        <v>7.6483197756743032E-3</v>
      </c>
      <c r="K73" s="215">
        <f t="shared" si="76"/>
        <v>8.563435352936237E-3</v>
      </c>
      <c r="L73" s="52">
        <f t="shared" si="77"/>
        <v>0.44966353962939609</v>
      </c>
      <c r="N73" s="40">
        <f t="shared" si="95"/>
        <v>35.913095238095238</v>
      </c>
      <c r="O73" s="143">
        <f t="shared" si="96"/>
        <v>44.062468513853908</v>
      </c>
      <c r="P73" s="52">
        <f t="shared" si="97"/>
        <v>0.22691926779717184</v>
      </c>
    </row>
    <row r="74" spans="1:16" ht="20.100000000000001" customHeight="1" x14ac:dyDescent="0.25">
      <c r="A74" s="38" t="s">
        <v>200</v>
      </c>
      <c r="B74" s="19">
        <v>399.33</v>
      </c>
      <c r="C74" s="140">
        <v>213.39999999999995</v>
      </c>
      <c r="D74" s="247">
        <f t="shared" si="72"/>
        <v>3.777195323931884E-2</v>
      </c>
      <c r="E74" s="215">
        <f t="shared" si="73"/>
        <v>1.3205829624995278E-2</v>
      </c>
      <c r="F74" s="52">
        <f t="shared" si="74"/>
        <v>-0.46560488818771451</v>
      </c>
      <c r="H74" s="19">
        <v>146.94400000000002</v>
      </c>
      <c r="I74" s="140">
        <v>84.722999999999999</v>
      </c>
      <c r="J74" s="214">
        <f t="shared" si="75"/>
        <v>1.8627551647772148E-2</v>
      </c>
      <c r="K74" s="215">
        <f t="shared" si="76"/>
        <v>8.2950692102672727E-3</v>
      </c>
      <c r="L74" s="52">
        <f t="shared" si="77"/>
        <v>-0.42343341681184676</v>
      </c>
      <c r="N74" s="40">
        <f t="shared" ref="N74:N81" si="98">(H74/B74)*10</f>
        <v>3.6797636040367623</v>
      </c>
      <c r="O74" s="143">
        <f t="shared" ref="O74:O81" si="99">(I74/C74)*10</f>
        <v>3.9701499531396451</v>
      </c>
      <c r="P74" s="52">
        <f t="shared" ref="P74:P81" si="100">(O74-N74)/N74</f>
        <v>7.8914403301430611E-2</v>
      </c>
    </row>
    <row r="75" spans="1:16" ht="20.100000000000001" customHeight="1" x14ac:dyDescent="0.25">
      <c r="A75" s="38" t="s">
        <v>201</v>
      </c>
      <c r="B75" s="19">
        <v>94.340000000000018</v>
      </c>
      <c r="C75" s="140">
        <v>87.140000000000015</v>
      </c>
      <c r="D75" s="247">
        <f t="shared" si="72"/>
        <v>8.9234619702935926E-3</v>
      </c>
      <c r="E75" s="215">
        <f t="shared" si="73"/>
        <v>5.3924835685196298E-3</v>
      </c>
      <c r="F75" s="52">
        <f t="shared" si="74"/>
        <v>-7.6319694721221132E-2</v>
      </c>
      <c r="H75" s="19">
        <v>56.954000000000001</v>
      </c>
      <c r="I75" s="140">
        <v>69.39700000000002</v>
      </c>
      <c r="J75" s="214">
        <f t="shared" si="75"/>
        <v>7.2198495790724007E-3</v>
      </c>
      <c r="K75" s="215">
        <f t="shared" si="76"/>
        <v>6.7945294428303779E-3</v>
      </c>
      <c r="L75" s="52">
        <f t="shared" si="77"/>
        <v>0.21847455841556376</v>
      </c>
      <c r="N75" s="40">
        <f t="shared" si="98"/>
        <v>6.0370998516005923</v>
      </c>
      <c r="O75" s="143">
        <f t="shared" si="99"/>
        <v>7.9638512738122564</v>
      </c>
      <c r="P75" s="52">
        <f t="shared" si="100"/>
        <v>0.31915182282446963</v>
      </c>
    </row>
    <row r="76" spans="1:16" ht="20.100000000000001" customHeight="1" x14ac:dyDescent="0.25">
      <c r="A76" s="38" t="s">
        <v>204</v>
      </c>
      <c r="B76" s="19">
        <v>208.13000000000002</v>
      </c>
      <c r="C76" s="140">
        <v>230.60999999999996</v>
      </c>
      <c r="D76" s="247">
        <f t="shared" si="72"/>
        <v>1.9686666736031432E-2</v>
      </c>
      <c r="E76" s="215">
        <f t="shared" si="73"/>
        <v>1.4270835847329714E-2</v>
      </c>
      <c r="F76" s="52">
        <f t="shared" si="74"/>
        <v>0.10800941719117825</v>
      </c>
      <c r="H76" s="19">
        <v>35.171000000000006</v>
      </c>
      <c r="I76" s="140">
        <v>56.983000000000011</v>
      </c>
      <c r="J76" s="214">
        <f t="shared" si="75"/>
        <v>4.4584986049365357E-3</v>
      </c>
      <c r="K76" s="215">
        <f t="shared" si="76"/>
        <v>5.5790981056933787E-3</v>
      </c>
      <c r="L76" s="52">
        <f t="shared" si="77"/>
        <v>0.6201700264422394</v>
      </c>
      <c r="N76" s="40">
        <f t="shared" si="98"/>
        <v>1.6898573007255082</v>
      </c>
      <c r="O76" s="143">
        <f t="shared" si="99"/>
        <v>2.4709683014613426</v>
      </c>
      <c r="P76" s="52">
        <f t="shared" si="100"/>
        <v>0.46223488835446591</v>
      </c>
    </row>
    <row r="77" spans="1:16" ht="20.100000000000001" customHeight="1" x14ac:dyDescent="0.25">
      <c r="A77" s="38" t="s">
        <v>209</v>
      </c>
      <c r="B77" s="19">
        <v>259.20000000000005</v>
      </c>
      <c r="C77" s="140">
        <v>197.78000000000003</v>
      </c>
      <c r="D77" s="247">
        <f t="shared" si="72"/>
        <v>2.4517292163452397E-2</v>
      </c>
      <c r="E77" s="215">
        <f t="shared" si="73"/>
        <v>1.223921735347501E-2</v>
      </c>
      <c r="F77" s="52">
        <f t="shared" si="74"/>
        <v>-0.23695987654320991</v>
      </c>
      <c r="H77" s="19">
        <v>64.736999999999995</v>
      </c>
      <c r="I77" s="140">
        <v>49.944000000000003</v>
      </c>
      <c r="J77" s="214">
        <f t="shared" si="75"/>
        <v>8.2064719282299737E-3</v>
      </c>
      <c r="K77" s="215">
        <f t="shared" si="76"/>
        <v>4.8899228856106218E-3</v>
      </c>
      <c r="L77" s="52">
        <f t="shared" si="77"/>
        <v>-0.2285091987580517</v>
      </c>
      <c r="N77" s="40">
        <f t="shared" si="98"/>
        <v>2.4975694444444438</v>
      </c>
      <c r="O77" s="143">
        <f t="shared" si="99"/>
        <v>2.5252300535949028</v>
      </c>
      <c r="P77" s="52">
        <f t="shared" si="100"/>
        <v>1.1075011032020281E-2</v>
      </c>
    </row>
    <row r="78" spans="1:16" ht="20.100000000000001" customHeight="1" x14ac:dyDescent="0.25">
      <c r="A78" s="38" t="s">
        <v>197</v>
      </c>
      <c r="B78" s="19">
        <v>175.5</v>
      </c>
      <c r="C78" s="140">
        <v>147.82000000000002</v>
      </c>
      <c r="D78" s="247">
        <f t="shared" si="72"/>
        <v>1.6600249902337556E-2</v>
      </c>
      <c r="E78" s="215">
        <f t="shared" si="73"/>
        <v>9.1475432763205369E-3</v>
      </c>
      <c r="F78" s="52">
        <f t="shared" si="74"/>
        <v>-0.15772079772079758</v>
      </c>
      <c r="H78" s="19">
        <v>65.066000000000003</v>
      </c>
      <c r="I78" s="140">
        <v>49.736999999999995</v>
      </c>
      <c r="J78" s="214">
        <f t="shared" si="75"/>
        <v>8.2481780509169652E-3</v>
      </c>
      <c r="K78" s="215">
        <f t="shared" si="76"/>
        <v>4.8696559058468581E-3</v>
      </c>
      <c r="L78" s="52">
        <f t="shared" si="77"/>
        <v>-0.23559155319214348</v>
      </c>
      <c r="N78" s="40">
        <f t="shared" si="98"/>
        <v>3.7074643874643876</v>
      </c>
      <c r="O78" s="143">
        <f t="shared" si="99"/>
        <v>3.3647003111892833</v>
      </c>
      <c r="P78" s="52">
        <f t="shared" si="100"/>
        <v>-9.2452425823442055E-2</v>
      </c>
    </row>
    <row r="79" spans="1:16" ht="20.100000000000001" customHeight="1" x14ac:dyDescent="0.25">
      <c r="A79" s="38" t="s">
        <v>208</v>
      </c>
      <c r="B79" s="19">
        <v>80.099999999999994</v>
      </c>
      <c r="C79" s="140">
        <v>118.22</v>
      </c>
      <c r="D79" s="247">
        <f t="shared" si="72"/>
        <v>7.5765243144002179E-3</v>
      </c>
      <c r="E79" s="215">
        <f t="shared" si="73"/>
        <v>7.3158068334908252E-3</v>
      </c>
      <c r="F79" s="52">
        <f t="shared" si="74"/>
        <v>0.47590511860174789</v>
      </c>
      <c r="H79" s="19">
        <v>25.835999999999999</v>
      </c>
      <c r="I79" s="140">
        <v>43.4</v>
      </c>
      <c r="J79" s="214">
        <f t="shared" si="75"/>
        <v>3.275134911067081E-3</v>
      </c>
      <c r="K79" s="215">
        <f t="shared" si="76"/>
        <v>4.2492121823542563E-3</v>
      </c>
      <c r="L79" s="52">
        <f t="shared" si="77"/>
        <v>0.67982659854466643</v>
      </c>
      <c r="N79" s="40">
        <f t="shared" si="98"/>
        <v>3.2254681647940076</v>
      </c>
      <c r="O79" s="143">
        <f t="shared" si="99"/>
        <v>3.6711216376247675</v>
      </c>
      <c r="P79" s="52">
        <f t="shared" si="100"/>
        <v>0.13816706600767872</v>
      </c>
    </row>
    <row r="80" spans="1:16" ht="20.100000000000001" customHeight="1" x14ac:dyDescent="0.25">
      <c r="A80" s="38" t="s">
        <v>227</v>
      </c>
      <c r="B80" s="19">
        <v>179.75</v>
      </c>
      <c r="C80" s="140">
        <v>152.97</v>
      </c>
      <c r="D80" s="247">
        <f t="shared" si="72"/>
        <v>1.7002250256097869E-2</v>
      </c>
      <c r="E80" s="215">
        <f t="shared" si="73"/>
        <v>9.4662406641777327E-3</v>
      </c>
      <c r="F80" s="52">
        <f t="shared" si="74"/>
        <v>-0.14898470097357441</v>
      </c>
      <c r="H80" s="19">
        <v>58.207000000000001</v>
      </c>
      <c r="I80" s="140">
        <v>40.494000000000007</v>
      </c>
      <c r="J80" s="214">
        <f t="shared" si="75"/>
        <v>7.3786877910079571E-3</v>
      </c>
      <c r="K80" s="215">
        <f t="shared" si="76"/>
        <v>3.9646912007431636E-3</v>
      </c>
      <c r="L80" s="52">
        <f t="shared" si="77"/>
        <v>-0.30431047812118805</v>
      </c>
      <c r="N80" s="40">
        <f t="shared" si="98"/>
        <v>3.2382197496522949</v>
      </c>
      <c r="O80" s="143">
        <f t="shared" si="99"/>
        <v>2.6471857226907241</v>
      </c>
      <c r="P80" s="52">
        <f t="shared" si="100"/>
        <v>-0.18251819600106919</v>
      </c>
    </row>
    <row r="81" spans="1:16" ht="20.100000000000001" customHeight="1" x14ac:dyDescent="0.25">
      <c r="A81" s="38" t="s">
        <v>220</v>
      </c>
      <c r="B81" s="19">
        <v>21.98</v>
      </c>
      <c r="C81" s="140">
        <v>63.25</v>
      </c>
      <c r="D81" s="247">
        <f t="shared" si="72"/>
        <v>2.0790512413297979E-3</v>
      </c>
      <c r="E81" s="215">
        <f t="shared" si="73"/>
        <v>3.9140989867898386E-3</v>
      </c>
      <c r="F81" s="52">
        <f t="shared" si="74"/>
        <v>1.8776160145586895</v>
      </c>
      <c r="H81" s="19">
        <v>5.5860000000000003</v>
      </c>
      <c r="I81" s="140">
        <v>25.364000000000001</v>
      </c>
      <c r="J81" s="214">
        <f t="shared" si="75"/>
        <v>7.0811672136633825E-4</v>
      </c>
      <c r="K81" s="215">
        <f t="shared" si="76"/>
        <v>2.4833414238072202E-3</v>
      </c>
      <c r="L81" s="52">
        <f t="shared" si="77"/>
        <v>3.5406373075546003</v>
      </c>
      <c r="N81" s="40">
        <f t="shared" si="98"/>
        <v>2.5414012738853504</v>
      </c>
      <c r="O81" s="143">
        <f t="shared" si="99"/>
        <v>4.0101185770750991</v>
      </c>
      <c r="P81" s="52">
        <f t="shared" si="100"/>
        <v>0.57791633233280837</v>
      </c>
    </row>
    <row r="82" spans="1:16" ht="20.100000000000001" customHeight="1" x14ac:dyDescent="0.25">
      <c r="A82" s="38" t="s">
        <v>202</v>
      </c>
      <c r="B82" s="19">
        <v>16.43</v>
      </c>
      <c r="C82" s="140">
        <v>26.800000000000004</v>
      </c>
      <c r="D82" s="247">
        <f t="shared" si="72"/>
        <v>1.5540860734780972E-3</v>
      </c>
      <c r="E82" s="215">
        <f t="shared" si="73"/>
        <v>1.6584640766160899E-3</v>
      </c>
      <c r="F82" s="52">
        <f t="shared" si="74"/>
        <v>0.63116250760803438</v>
      </c>
      <c r="H82" s="19">
        <v>8.1349999999999998</v>
      </c>
      <c r="I82" s="140">
        <v>24.904999999999998</v>
      </c>
      <c r="J82" s="214">
        <f t="shared" si="75"/>
        <v>1.0312440974427428E-3</v>
      </c>
      <c r="K82" s="215">
        <f t="shared" si="76"/>
        <v>2.4384015991136578E-3</v>
      </c>
      <c r="L82" s="52">
        <f t="shared" ref="L82" si="101">(I82-H82)/H82</f>
        <v>2.0614628149969265</v>
      </c>
      <c r="N82" s="40">
        <f t="shared" ref="N82" si="102">(H82/B82)*10</f>
        <v>4.9513085818624472</v>
      </c>
      <c r="O82" s="143">
        <f t="shared" ref="O82" si="103">(I82/C82)*10</f>
        <v>9.2929104477611908</v>
      </c>
      <c r="P82" s="52">
        <f t="shared" ref="P82" si="104">(O82-N82)/N82</f>
        <v>0.87685947949251819</v>
      </c>
    </row>
    <row r="83" spans="1:16" ht="20.100000000000001" customHeight="1" thickBot="1" x14ac:dyDescent="0.3">
      <c r="A83" s="8" t="s">
        <v>17</v>
      </c>
      <c r="B83" s="19">
        <f>B84-SUM(B62:B82)</f>
        <v>1082.8900000000012</v>
      </c>
      <c r="C83" s="140">
        <f>C84-SUM(C62:C82)</f>
        <v>533.98999999999978</v>
      </c>
      <c r="D83" s="247">
        <f t="shared" si="72"/>
        <v>0.1024287442549421</v>
      </c>
      <c r="E83" s="215">
        <f t="shared" si="73"/>
        <v>3.3044896726575575E-2</v>
      </c>
      <c r="F83" s="52">
        <f t="shared" si="74"/>
        <v>-0.50688435575173918</v>
      </c>
      <c r="H83" s="19">
        <f>H84-SUM(H62:H82)</f>
        <v>462.36899999999878</v>
      </c>
      <c r="I83" s="140">
        <f>I84-SUM(I62:I82)</f>
        <v>250.67599999999948</v>
      </c>
      <c r="J83" s="214">
        <f t="shared" si="75"/>
        <v>5.8612821400184673E-2</v>
      </c>
      <c r="K83" s="215">
        <f t="shared" si="76"/>
        <v>2.4543214585802612E-2</v>
      </c>
      <c r="L83" s="52">
        <f t="shared" ref="L83" si="105">(I83-H83)/H83</f>
        <v>-0.45784427589219834</v>
      </c>
      <c r="N83" s="40">
        <f t="shared" ref="N83" si="106">(H83/B83)*10</f>
        <v>4.2697688592562333</v>
      </c>
      <c r="O83" s="143">
        <f t="shared" ref="O83" si="107">(I83/C83)*10</f>
        <v>4.6943950261240772</v>
      </c>
      <c r="P83" s="52">
        <f t="shared" ref="P83" si="108">(O83-N83)/N83</f>
        <v>9.9449450512365936E-2</v>
      </c>
    </row>
    <row r="84" spans="1:16" ht="26.25" customHeight="1" thickBot="1" x14ac:dyDescent="0.3">
      <c r="A84" s="12" t="s">
        <v>18</v>
      </c>
      <c r="B84" s="17">
        <v>10572.130000000003</v>
      </c>
      <c r="C84" s="145">
        <v>16159.53</v>
      </c>
      <c r="D84" s="243">
        <f>SUM(D62:D83)</f>
        <v>1</v>
      </c>
      <c r="E84" s="244">
        <f>SUM(E62:E83)</f>
        <v>1.0000000000000002</v>
      </c>
      <c r="F84" s="57">
        <f>(C84-B84)/B84</f>
        <v>0.52850277096479104</v>
      </c>
      <c r="G84" s="1"/>
      <c r="H84" s="17">
        <v>7888.53</v>
      </c>
      <c r="I84" s="145">
        <v>10213.657999999998</v>
      </c>
      <c r="J84" s="255">
        <f t="shared" si="75"/>
        <v>1</v>
      </c>
      <c r="K84" s="244">
        <f t="shared" si="76"/>
        <v>1</v>
      </c>
      <c r="L84" s="57">
        <f>(I84-H84)/H84</f>
        <v>0.2947479441670372</v>
      </c>
      <c r="M84" s="1"/>
      <c r="N84" s="37">
        <f t="shared" ref="N84:O84" si="109">(H84/B84)*10</f>
        <v>7.4616278838795944</v>
      </c>
      <c r="O84" s="150">
        <f t="shared" si="109"/>
        <v>6.3205167477024373</v>
      </c>
      <c r="P84" s="57">
        <f>(O84-N84)/N84</f>
        <v>-0.15293058752533883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139</v>
      </c>
    </row>
    <row r="2" spans="1:18" ht="15.75" thickBot="1" x14ac:dyDescent="0.3"/>
    <row r="3" spans="1:18" x14ac:dyDescent="0.25">
      <c r="A3" s="349" t="s">
        <v>16</v>
      </c>
      <c r="B3" s="337"/>
      <c r="C3" s="337"/>
      <c r="D3" s="364" t="s">
        <v>1</v>
      </c>
      <c r="E3" s="362"/>
      <c r="F3" s="364" t="s">
        <v>104</v>
      </c>
      <c r="G3" s="362"/>
      <c r="H3" s="130" t="s">
        <v>0</v>
      </c>
      <c r="J3" s="366" t="s">
        <v>19</v>
      </c>
      <c r="K3" s="362"/>
      <c r="L3" s="360" t="s">
        <v>104</v>
      </c>
      <c r="M3" s="361"/>
      <c r="N3" s="130" t="s">
        <v>0</v>
      </c>
      <c r="P3" s="372" t="s">
        <v>22</v>
      </c>
      <c r="Q3" s="362"/>
      <c r="R3" s="130" t="s">
        <v>0</v>
      </c>
    </row>
    <row r="4" spans="1:18" x14ac:dyDescent="0.25">
      <c r="A4" s="363"/>
      <c r="B4" s="338"/>
      <c r="C4" s="338"/>
      <c r="D4" s="367" t="s">
        <v>156</v>
      </c>
      <c r="E4" s="369"/>
      <c r="F4" s="367" t="str">
        <f>D4</f>
        <v>jan-out</v>
      </c>
      <c r="G4" s="369"/>
      <c r="H4" s="131" t="s">
        <v>152</v>
      </c>
      <c r="J4" s="370" t="str">
        <f>D4</f>
        <v>jan-out</v>
      </c>
      <c r="K4" s="369"/>
      <c r="L4" s="371" t="str">
        <f>D4</f>
        <v>jan-out</v>
      </c>
      <c r="M4" s="359"/>
      <c r="N4" s="131" t="str">
        <f>H4</f>
        <v>2025/2024</v>
      </c>
      <c r="P4" s="370" t="str">
        <f>D4</f>
        <v>jan-out</v>
      </c>
      <c r="Q4" s="368"/>
      <c r="R4" s="131" t="str">
        <f>N4</f>
        <v>2025/2024</v>
      </c>
    </row>
    <row r="5" spans="1:18" ht="19.5" customHeight="1" thickBot="1" x14ac:dyDescent="0.3">
      <c r="A5" s="350"/>
      <c r="B5" s="373"/>
      <c r="C5" s="373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325553.45000000007</v>
      </c>
      <c r="E6" s="147">
        <v>318820.22999999969</v>
      </c>
      <c r="F6" s="247">
        <f>D6/D8</f>
        <v>0.75235294706271505</v>
      </c>
      <c r="G6" s="246">
        <f>E6/E8</f>
        <v>0.75013471216348127</v>
      </c>
      <c r="H6" s="102">
        <f>(E6-D6)/D6</f>
        <v>-2.0682379498667202E-2</v>
      </c>
      <c r="I6" s="1"/>
      <c r="J6" s="115">
        <v>151251.23299999998</v>
      </c>
      <c r="K6" s="147">
        <v>148385.44199999995</v>
      </c>
      <c r="L6" s="247">
        <f>J6/J8</f>
        <v>0.62120465990956752</v>
      </c>
      <c r="M6" s="246">
        <f>K6/K8</f>
        <v>0.62708432546024551</v>
      </c>
      <c r="N6" s="102">
        <f>(K6-J6)/J6</f>
        <v>-1.8947224053373679E-2</v>
      </c>
      <c r="P6" s="27">
        <f t="shared" ref="P6:Q8" si="0">(J6/D6)*10</f>
        <v>4.6459723587632062</v>
      </c>
      <c r="Q6" s="152">
        <f>(K6/E6)*10</f>
        <v>4.6542040948907193</v>
      </c>
      <c r="R6" s="102">
        <f t="shared" ref="R6:R8" si="1">(Q6-P6)/P6</f>
        <v>1.7718004955381175E-3</v>
      </c>
    </row>
    <row r="7" spans="1:18" ht="24" customHeight="1" thickBot="1" x14ac:dyDescent="0.3">
      <c r="A7" s="161" t="s">
        <v>21</v>
      </c>
      <c r="B7" s="1"/>
      <c r="C7" s="1"/>
      <c r="D7" s="117">
        <v>107160.28000000001</v>
      </c>
      <c r="E7" s="140">
        <v>106197.06999999995</v>
      </c>
      <c r="F7" s="247">
        <f>D7/D8</f>
        <v>0.24764705293728487</v>
      </c>
      <c r="G7" s="215">
        <f>E7/E8</f>
        <v>0.24986528783651873</v>
      </c>
      <c r="H7" s="55">
        <f t="shared" ref="H7:H8" si="2">(E7-D7)/D7</f>
        <v>-8.9884983503221941E-3</v>
      </c>
      <c r="J7" s="196">
        <v>92229.285999999993</v>
      </c>
      <c r="K7" s="142">
        <v>88242.130999999979</v>
      </c>
      <c r="L7" s="247">
        <f>J7/J8</f>
        <v>0.37879534009043248</v>
      </c>
      <c r="M7" s="215">
        <f>K7/K8</f>
        <v>0.37291567453975455</v>
      </c>
      <c r="N7" s="55">
        <f t="shared" ref="N7:N8" si="3">(K7-J7)/J7</f>
        <v>-4.3230899564808661E-2</v>
      </c>
      <c r="P7" s="27">
        <f t="shared" si="0"/>
        <v>8.6066671345017003</v>
      </c>
      <c r="Q7" s="152">
        <f t="shared" si="0"/>
        <v>8.3092811317675732</v>
      </c>
      <c r="R7" s="55">
        <f t="shared" si="1"/>
        <v>-3.4552980623822491E-2</v>
      </c>
    </row>
    <row r="8" spans="1:18" ht="26.25" customHeight="1" thickBot="1" x14ac:dyDescent="0.3">
      <c r="A8" s="12" t="s">
        <v>12</v>
      </c>
      <c r="B8" s="162"/>
      <c r="C8" s="162"/>
      <c r="D8" s="163">
        <v>432713.7300000001</v>
      </c>
      <c r="E8" s="145">
        <v>425017.29999999964</v>
      </c>
      <c r="F8" s="243">
        <f>SUM(F6:F7)</f>
        <v>0.99999999999999989</v>
      </c>
      <c r="G8" s="244">
        <f>SUM(G6:G7)</f>
        <v>1</v>
      </c>
      <c r="H8" s="57">
        <f t="shared" si="2"/>
        <v>-1.7786424294880723E-2</v>
      </c>
      <c r="I8" s="1"/>
      <c r="J8" s="17">
        <v>243480.51899999997</v>
      </c>
      <c r="K8" s="145">
        <v>236627.57299999992</v>
      </c>
      <c r="L8" s="243">
        <f>SUM(L6:L7)</f>
        <v>1</v>
      </c>
      <c r="M8" s="244">
        <f>SUM(M6:M7)</f>
        <v>1</v>
      </c>
      <c r="N8" s="57">
        <f t="shared" si="3"/>
        <v>-2.8145767177373462E-2</v>
      </c>
      <c r="O8" s="1"/>
      <c r="P8" s="29">
        <f t="shared" si="0"/>
        <v>5.626826747558944</v>
      </c>
      <c r="Q8" s="146">
        <f t="shared" si="0"/>
        <v>5.5674809707746045</v>
      </c>
      <c r="R8" s="57">
        <f t="shared" si="1"/>
        <v>-1.0546935146010166E-2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AD843F-764B-4F2A-A342-098B62617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1" id="{0F31C511-7209-432D-A116-1A3A5EE4E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3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zoomScaleNormal="100" workbookViewId="0">
      <selection activeCell="I21" sqref="I2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6" t="s">
        <v>3</v>
      </c>
      <c r="B4" s="364" t="s">
        <v>1</v>
      </c>
      <c r="C4" s="362"/>
      <c r="D4" s="364" t="s">
        <v>104</v>
      </c>
      <c r="E4" s="362"/>
      <c r="F4" s="130" t="s">
        <v>0</v>
      </c>
      <c r="H4" s="374" t="s">
        <v>19</v>
      </c>
      <c r="I4" s="375"/>
      <c r="J4" s="364" t="s">
        <v>104</v>
      </c>
      <c r="K4" s="365"/>
      <c r="L4" s="130" t="s">
        <v>0</v>
      </c>
      <c r="N4" s="372" t="s">
        <v>22</v>
      </c>
      <c r="O4" s="362"/>
      <c r="P4" s="130" t="s">
        <v>0</v>
      </c>
    </row>
    <row r="5" spans="1:16" x14ac:dyDescent="0.25">
      <c r="A5" s="377"/>
      <c r="B5" s="367" t="s">
        <v>156</v>
      </c>
      <c r="C5" s="369"/>
      <c r="D5" s="367" t="str">
        <f>B5</f>
        <v>jan-out</v>
      </c>
      <c r="E5" s="369"/>
      <c r="F5" s="131" t="s">
        <v>152</v>
      </c>
      <c r="H5" s="370" t="str">
        <f>B5</f>
        <v>jan-out</v>
      </c>
      <c r="I5" s="369"/>
      <c r="J5" s="367" t="str">
        <f>B5</f>
        <v>jan-out</v>
      </c>
      <c r="K5" s="368"/>
      <c r="L5" s="131" t="str">
        <f>F5</f>
        <v>2025/2024</v>
      </c>
      <c r="N5" s="370" t="str">
        <f>B5</f>
        <v>jan-out</v>
      </c>
      <c r="O5" s="368"/>
      <c r="P5" s="131" t="str">
        <f>F5</f>
        <v>2025/2024</v>
      </c>
    </row>
    <row r="6" spans="1:16" ht="19.5" customHeight="1" thickBot="1" x14ac:dyDescent="0.3">
      <c r="A6" s="378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162</v>
      </c>
      <c r="B7" s="39">
        <v>132765.47</v>
      </c>
      <c r="C7" s="147">
        <v>131290.72999999998</v>
      </c>
      <c r="D7" s="247">
        <f>B7/$B$33</f>
        <v>0.30682056240739092</v>
      </c>
      <c r="E7" s="246">
        <f>C7/$C$33</f>
        <v>0.30890679038241509</v>
      </c>
      <c r="F7" s="52">
        <f>(C7-B7)/B7</f>
        <v>-1.1107858089908617E-2</v>
      </c>
      <c r="H7" s="39">
        <v>56563.931000000004</v>
      </c>
      <c r="I7" s="147">
        <v>56810.868000000002</v>
      </c>
      <c r="J7" s="247">
        <f>H7/$H$33</f>
        <v>0.23231399059076266</v>
      </c>
      <c r="K7" s="246">
        <f>I7/$I$33</f>
        <v>0.24008557954486576</v>
      </c>
      <c r="L7" s="52">
        <f>(I7-H7)/H7</f>
        <v>4.3656265686343133E-3</v>
      </c>
      <c r="N7" s="27">
        <f t="shared" ref="N7:N33" si="0">(H7/B7)*10</f>
        <v>4.2604399321600717</v>
      </c>
      <c r="O7" s="151">
        <f t="shared" ref="O7:O33" si="1">(I7/C7)*10</f>
        <v>4.3271042822292181</v>
      </c>
      <c r="P7" s="61">
        <f>(O7-N7)/N7</f>
        <v>1.564729256383322E-2</v>
      </c>
    </row>
    <row r="8" spans="1:16" ht="20.100000000000001" customHeight="1" x14ac:dyDescent="0.25">
      <c r="A8" s="8" t="s">
        <v>168</v>
      </c>
      <c r="B8" s="19">
        <v>59166.12000000001</v>
      </c>
      <c r="C8" s="140">
        <v>62181.049999999996</v>
      </c>
      <c r="D8" s="247">
        <f t="shared" ref="D8:D32" si="2">B8/$B$33</f>
        <v>0.1367327077881258</v>
      </c>
      <c r="E8" s="215">
        <f t="shared" ref="E8:E32" si="3">C8/$C$33</f>
        <v>0.14630239757299293</v>
      </c>
      <c r="F8" s="52">
        <f t="shared" ref="F8:F33" si="4">(C8-B8)/B8</f>
        <v>5.0957034194569213E-2</v>
      </c>
      <c r="H8" s="19">
        <v>26819.687000000002</v>
      </c>
      <c r="I8" s="140">
        <v>27705.318000000003</v>
      </c>
      <c r="J8" s="247">
        <f t="shared" ref="J8:J32" si="5">H8/$H$33</f>
        <v>0.1101512642988904</v>
      </c>
      <c r="K8" s="215">
        <f t="shared" ref="K8:K32" si="6">I8/$I$33</f>
        <v>0.11708406441712528</v>
      </c>
      <c r="L8" s="52">
        <f t="shared" ref="L8:L33" si="7">(I8-H8)/H8</f>
        <v>3.302167545803205E-2</v>
      </c>
      <c r="M8" s="1"/>
      <c r="N8" s="27">
        <f t="shared" si="0"/>
        <v>4.5329467269444059</v>
      </c>
      <c r="O8" s="152">
        <f t="shared" si="1"/>
        <v>4.4555886399473801</v>
      </c>
      <c r="P8" s="52">
        <f t="shared" ref="P8:P71" si="8">(O8-N8)/N8</f>
        <v>-1.7065739276660729E-2</v>
      </c>
    </row>
    <row r="9" spans="1:16" s="389" customFormat="1" ht="20.100000000000001" customHeight="1" x14ac:dyDescent="0.25">
      <c r="A9" s="384" t="s">
        <v>165</v>
      </c>
      <c r="B9" s="393">
        <v>40836.399999999987</v>
      </c>
      <c r="C9" s="394">
        <v>41279.780000000006</v>
      </c>
      <c r="D9" s="247">
        <f t="shared" si="2"/>
        <v>9.4372785444085533E-2</v>
      </c>
      <c r="E9" s="215">
        <f t="shared" si="3"/>
        <v>9.7124940561243087E-2</v>
      </c>
      <c r="F9" s="388">
        <f t="shared" si="4"/>
        <v>1.0857470296108849E-2</v>
      </c>
      <c r="H9" s="393">
        <v>25225.424999999992</v>
      </c>
      <c r="I9" s="394">
        <v>25998.090000000004</v>
      </c>
      <c r="J9" s="247">
        <f t="shared" si="5"/>
        <v>0.10360346324052314</v>
      </c>
      <c r="K9" s="215">
        <f t="shared" si="6"/>
        <v>0.10986923320216793</v>
      </c>
      <c r="L9" s="388">
        <f t="shared" si="7"/>
        <v>3.0630405632413014E-2</v>
      </c>
      <c r="N9" s="390">
        <f t="shared" si="0"/>
        <v>6.1771911823765073</v>
      </c>
      <c r="O9" s="395">
        <f t="shared" si="1"/>
        <v>6.2980204836362983</v>
      </c>
      <c r="P9" s="388">
        <f t="shared" si="8"/>
        <v>1.9560557167878551E-2</v>
      </c>
    </row>
    <row r="10" spans="1:16" ht="20.100000000000001" customHeight="1" x14ac:dyDescent="0.25">
      <c r="A10" s="8" t="s">
        <v>163</v>
      </c>
      <c r="B10" s="19">
        <v>25761.4</v>
      </c>
      <c r="C10" s="140">
        <v>24602.26</v>
      </c>
      <c r="D10" s="247">
        <f t="shared" si="2"/>
        <v>5.9534510263864242E-2</v>
      </c>
      <c r="E10" s="215">
        <f t="shared" si="3"/>
        <v>5.788531431544082E-2</v>
      </c>
      <c r="F10" s="52">
        <f t="shared" si="4"/>
        <v>-4.4995225414767949E-2</v>
      </c>
      <c r="H10" s="19">
        <v>29053.373</v>
      </c>
      <c r="I10" s="140">
        <v>25022.078999999998</v>
      </c>
      <c r="J10" s="247">
        <f t="shared" si="5"/>
        <v>0.11932524671511811</v>
      </c>
      <c r="K10" s="215">
        <f t="shared" si="6"/>
        <v>0.10574456172949891</v>
      </c>
      <c r="L10" s="52">
        <f t="shared" si="7"/>
        <v>-0.13875476695941644</v>
      </c>
      <c r="N10" s="27">
        <f t="shared" si="0"/>
        <v>11.277870379715386</v>
      </c>
      <c r="O10" s="152">
        <f t="shared" si="1"/>
        <v>10.170642453173</v>
      </c>
      <c r="P10" s="52">
        <f t="shared" si="8"/>
        <v>-9.8177039570686075E-2</v>
      </c>
    </row>
    <row r="11" spans="1:16" ht="20.25" customHeight="1" x14ac:dyDescent="0.25">
      <c r="A11" s="8" t="s">
        <v>170</v>
      </c>
      <c r="B11" s="19">
        <v>54790.150000000009</v>
      </c>
      <c r="C11" s="140">
        <v>51034.26</v>
      </c>
      <c r="D11" s="247">
        <f t="shared" si="2"/>
        <v>0.12661985557980784</v>
      </c>
      <c r="E11" s="215">
        <f t="shared" si="3"/>
        <v>0.12007572397641229</v>
      </c>
      <c r="F11" s="52">
        <f t="shared" si="4"/>
        <v>-6.8550460256086285E-2</v>
      </c>
      <c r="H11" s="19">
        <v>23189.261999999999</v>
      </c>
      <c r="I11" s="140">
        <v>21956.855</v>
      </c>
      <c r="J11" s="247">
        <f t="shared" si="5"/>
        <v>9.5240728478979464E-2</v>
      </c>
      <c r="K11" s="215">
        <f t="shared" si="6"/>
        <v>9.2790771259780497E-2</v>
      </c>
      <c r="L11" s="52">
        <f t="shared" si="7"/>
        <v>-5.314558954053817E-2</v>
      </c>
      <c r="N11" s="27">
        <f t="shared" si="0"/>
        <v>4.232377900042251</v>
      </c>
      <c r="O11" s="152">
        <f t="shared" si="1"/>
        <v>4.302375502260638</v>
      </c>
      <c r="P11" s="52">
        <f t="shared" si="8"/>
        <v>1.6538599310257304E-2</v>
      </c>
    </row>
    <row r="12" spans="1:16" ht="20.100000000000001" customHeight="1" x14ac:dyDescent="0.25">
      <c r="A12" s="8" t="s">
        <v>176</v>
      </c>
      <c r="B12" s="19">
        <v>18517.649999999998</v>
      </c>
      <c r="C12" s="140">
        <v>16216.77</v>
      </c>
      <c r="D12" s="247">
        <f t="shared" si="2"/>
        <v>4.2794227952970165E-2</v>
      </c>
      <c r="E12" s="215">
        <f t="shared" si="3"/>
        <v>3.8155552726912539E-2</v>
      </c>
      <c r="F12" s="52">
        <f t="shared" si="4"/>
        <v>-0.12425334748199678</v>
      </c>
      <c r="H12" s="19">
        <v>14505.295999999998</v>
      </c>
      <c r="I12" s="140">
        <v>12620.935999999998</v>
      </c>
      <c r="J12" s="247">
        <f t="shared" si="5"/>
        <v>5.9574770333063076E-2</v>
      </c>
      <c r="K12" s="215">
        <f t="shared" si="6"/>
        <v>5.3336708989531002E-2</v>
      </c>
      <c r="L12" s="52">
        <f t="shared" si="7"/>
        <v>-0.12990841414060084</v>
      </c>
      <c r="N12" s="27">
        <f t="shared" si="0"/>
        <v>7.8332272183565408</v>
      </c>
      <c r="O12" s="152">
        <f t="shared" si="1"/>
        <v>7.7826447560149141</v>
      </c>
      <c r="P12" s="52">
        <f t="shared" si="8"/>
        <v>-6.4574230941610777E-3</v>
      </c>
    </row>
    <row r="13" spans="1:16" ht="20.100000000000001" customHeight="1" x14ac:dyDescent="0.25">
      <c r="A13" s="8" t="s">
        <v>169</v>
      </c>
      <c r="B13" s="19">
        <v>25500.469999999998</v>
      </c>
      <c r="C13" s="140">
        <v>23981.670000000002</v>
      </c>
      <c r="D13" s="247">
        <f t="shared" si="2"/>
        <v>5.8931501896184291E-2</v>
      </c>
      <c r="E13" s="215">
        <f t="shared" si="3"/>
        <v>5.6425161987523821E-2</v>
      </c>
      <c r="F13" s="52">
        <f t="shared" si="4"/>
        <v>-5.9559686546953677E-2</v>
      </c>
      <c r="H13" s="19">
        <v>11345.351000000001</v>
      </c>
      <c r="I13" s="140">
        <v>10924.172999999999</v>
      </c>
      <c r="J13" s="247">
        <f t="shared" si="5"/>
        <v>4.6596545163434623E-2</v>
      </c>
      <c r="K13" s="215">
        <f t="shared" si="6"/>
        <v>4.616610338981926E-2</v>
      </c>
      <c r="L13" s="52">
        <f t="shared" si="7"/>
        <v>-3.7123399707951012E-2</v>
      </c>
      <c r="N13" s="27">
        <f t="shared" si="0"/>
        <v>4.4490752523384867</v>
      </c>
      <c r="O13" s="152">
        <f t="shared" si="1"/>
        <v>4.5552177975929107</v>
      </c>
      <c r="P13" s="52">
        <f t="shared" si="8"/>
        <v>2.3857215091750636E-2</v>
      </c>
    </row>
    <row r="14" spans="1:16" ht="20.100000000000001" customHeight="1" x14ac:dyDescent="0.25">
      <c r="A14" s="8" t="s">
        <v>167</v>
      </c>
      <c r="B14" s="19">
        <v>9056.869999999999</v>
      </c>
      <c r="C14" s="140">
        <v>8940.73</v>
      </c>
      <c r="D14" s="247">
        <f t="shared" si="2"/>
        <v>2.0930396638904877E-2</v>
      </c>
      <c r="E14" s="215">
        <f t="shared" si="3"/>
        <v>2.1036155469436192E-2</v>
      </c>
      <c r="F14" s="52">
        <f t="shared" si="4"/>
        <v>-1.2823414711704974E-2</v>
      </c>
      <c r="H14" s="19">
        <v>8784.3269999999993</v>
      </c>
      <c r="I14" s="140">
        <v>8199.9069999999992</v>
      </c>
      <c r="J14" s="247">
        <f t="shared" si="5"/>
        <v>3.6078151287331536E-2</v>
      </c>
      <c r="K14" s="215">
        <f t="shared" si="6"/>
        <v>3.4653218541019319E-2</v>
      </c>
      <c r="L14" s="52">
        <f t="shared" si="7"/>
        <v>-6.6529854819839945E-2</v>
      </c>
      <c r="N14" s="27">
        <f t="shared" si="0"/>
        <v>9.6990759500798838</v>
      </c>
      <c r="O14" s="152">
        <f t="shared" si="1"/>
        <v>9.1714065853683078</v>
      </c>
      <c r="P14" s="52">
        <f t="shared" si="8"/>
        <v>-5.4404086268365598E-2</v>
      </c>
    </row>
    <row r="15" spans="1:16" ht="20.100000000000001" customHeight="1" x14ac:dyDescent="0.25">
      <c r="A15" s="8" t="s">
        <v>177</v>
      </c>
      <c r="B15" s="19">
        <v>2001.93</v>
      </c>
      <c r="C15" s="140">
        <v>2019.2899999999995</v>
      </c>
      <c r="D15" s="247">
        <f t="shared" si="2"/>
        <v>4.6264536140325349E-3</v>
      </c>
      <c r="E15" s="215">
        <f t="shared" si="3"/>
        <v>4.7510771914460893E-3</v>
      </c>
      <c r="F15" s="52">
        <f t="shared" si="4"/>
        <v>8.6716318752401156E-3</v>
      </c>
      <c r="H15" s="19">
        <v>6133.18</v>
      </c>
      <c r="I15" s="140">
        <v>6576.768</v>
      </c>
      <c r="J15" s="247">
        <f t="shared" si="5"/>
        <v>2.5189612808407071E-2</v>
      </c>
      <c r="K15" s="215">
        <f t="shared" si="6"/>
        <v>2.7793751660547199E-2</v>
      </c>
      <c r="L15" s="52">
        <f t="shared" si="7"/>
        <v>7.2325938583247137E-2</v>
      </c>
      <c r="N15" s="27">
        <f t="shared" si="0"/>
        <v>30.636335935821933</v>
      </c>
      <c r="O15" s="152">
        <f t="shared" si="1"/>
        <v>32.569705193409575</v>
      </c>
      <c r="P15" s="52">
        <f t="shared" si="8"/>
        <v>6.3107065467545867E-2</v>
      </c>
    </row>
    <row r="16" spans="1:16" ht="20.100000000000001" customHeight="1" x14ac:dyDescent="0.25">
      <c r="A16" s="8" t="s">
        <v>173</v>
      </c>
      <c r="B16" s="19">
        <v>8792.69</v>
      </c>
      <c r="C16" s="140">
        <v>8757.1799999999985</v>
      </c>
      <c r="D16" s="247">
        <f t="shared" si="2"/>
        <v>2.031987753196552E-2</v>
      </c>
      <c r="E16" s="215">
        <f t="shared" si="3"/>
        <v>2.0604290695931674E-2</v>
      </c>
      <c r="F16" s="52">
        <f t="shared" si="4"/>
        <v>-4.0385820494071821E-3</v>
      </c>
      <c r="H16" s="19">
        <v>4541.8130000000001</v>
      </c>
      <c r="I16" s="140">
        <v>4349.6410000000005</v>
      </c>
      <c r="J16" s="247">
        <f t="shared" si="5"/>
        <v>1.8653701818337264E-2</v>
      </c>
      <c r="K16" s="215">
        <f t="shared" si="6"/>
        <v>1.838180117749846E-2</v>
      </c>
      <c r="L16" s="52">
        <f t="shared" si="7"/>
        <v>-4.2311737625481183E-2</v>
      </c>
      <c r="N16" s="27">
        <f t="shared" si="0"/>
        <v>5.165441975095221</v>
      </c>
      <c r="O16" s="152">
        <f t="shared" si="1"/>
        <v>4.9669425545666543</v>
      </c>
      <c r="P16" s="52">
        <f t="shared" si="8"/>
        <v>-3.8428351627143663E-2</v>
      </c>
    </row>
    <row r="17" spans="1:16" ht="20.100000000000001" customHeight="1" x14ac:dyDescent="0.25">
      <c r="A17" s="8" t="s">
        <v>174</v>
      </c>
      <c r="B17" s="19">
        <v>4812.88</v>
      </c>
      <c r="C17" s="140">
        <v>4332.9699999999993</v>
      </c>
      <c r="D17" s="247">
        <f t="shared" si="2"/>
        <v>1.1122549774420138E-2</v>
      </c>
      <c r="E17" s="215">
        <f t="shared" si="3"/>
        <v>1.0194808540734696E-2</v>
      </c>
      <c r="F17" s="52">
        <f t="shared" si="4"/>
        <v>-9.9713684945396674E-2</v>
      </c>
      <c r="H17" s="19">
        <v>3122.3040000000001</v>
      </c>
      <c r="I17" s="140">
        <v>3013.7609999999995</v>
      </c>
      <c r="J17" s="247">
        <f t="shared" si="5"/>
        <v>1.2823629639133471E-2</v>
      </c>
      <c r="K17" s="215">
        <f t="shared" si="6"/>
        <v>1.2736305248754763E-2</v>
      </c>
      <c r="L17" s="52">
        <f t="shared" si="7"/>
        <v>-3.476375138359384E-2</v>
      </c>
      <c r="N17" s="27">
        <f t="shared" si="0"/>
        <v>6.4873921643589707</v>
      </c>
      <c r="O17" s="152">
        <f t="shared" si="1"/>
        <v>6.9554162618250306</v>
      </c>
      <c r="P17" s="52">
        <f t="shared" si="8"/>
        <v>7.2143641945577694E-2</v>
      </c>
    </row>
    <row r="18" spans="1:16" ht="20.100000000000001" customHeight="1" x14ac:dyDescent="0.25">
      <c r="A18" s="8" t="s">
        <v>181</v>
      </c>
      <c r="B18" s="19">
        <v>4351.42</v>
      </c>
      <c r="C18" s="140">
        <v>5206.2300000000005</v>
      </c>
      <c r="D18" s="247">
        <f t="shared" si="2"/>
        <v>1.0056117239450657E-2</v>
      </c>
      <c r="E18" s="215">
        <f t="shared" si="3"/>
        <v>1.2249454316330188E-2</v>
      </c>
      <c r="F18" s="52">
        <f t="shared" si="4"/>
        <v>0.19644391945617762</v>
      </c>
      <c r="H18" s="19">
        <v>2460.4589999999998</v>
      </c>
      <c r="I18" s="140">
        <v>2920.6910000000003</v>
      </c>
      <c r="J18" s="247">
        <f t="shared" si="5"/>
        <v>1.0105362885315683E-2</v>
      </c>
      <c r="K18" s="215">
        <f t="shared" si="6"/>
        <v>1.2342986757506919E-2</v>
      </c>
      <c r="L18" s="52">
        <f t="shared" si="7"/>
        <v>0.18705127783068137</v>
      </c>
      <c r="N18" s="27">
        <f t="shared" si="0"/>
        <v>5.6543817880140264</v>
      </c>
      <c r="O18" s="152">
        <f t="shared" si="1"/>
        <v>5.6099922592739846</v>
      </c>
      <c r="P18" s="52">
        <f t="shared" si="8"/>
        <v>-7.8504654273854006E-3</v>
      </c>
    </row>
    <row r="19" spans="1:16" ht="20.100000000000001" customHeight="1" x14ac:dyDescent="0.25">
      <c r="A19" s="8" t="s">
        <v>164</v>
      </c>
      <c r="B19" s="19">
        <v>5175.420000000001</v>
      </c>
      <c r="C19" s="140">
        <v>4966.5200000000004</v>
      </c>
      <c r="D19" s="247">
        <f t="shared" si="2"/>
        <v>1.1960378516299903E-2</v>
      </c>
      <c r="E19" s="215">
        <f t="shared" si="3"/>
        <v>1.1685453745059323E-2</v>
      </c>
      <c r="F19" s="52">
        <f t="shared" si="4"/>
        <v>-4.0363873849851899E-2</v>
      </c>
      <c r="H19" s="19">
        <v>2774.0839999999998</v>
      </c>
      <c r="I19" s="140">
        <v>2836.6569999999997</v>
      </c>
      <c r="J19" s="247">
        <f t="shared" si="5"/>
        <v>1.1393453617535619E-2</v>
      </c>
      <c r="K19" s="215">
        <f t="shared" si="6"/>
        <v>1.1987854855782175E-2</v>
      </c>
      <c r="L19" s="52">
        <f t="shared" si="7"/>
        <v>2.2556274431487968E-2</v>
      </c>
      <c r="N19" s="27">
        <f t="shared" si="0"/>
        <v>5.3601137685443874</v>
      </c>
      <c r="O19" s="152">
        <f t="shared" si="1"/>
        <v>5.7115585963612334</v>
      </c>
      <c r="P19" s="52">
        <f t="shared" si="8"/>
        <v>6.5566673207439349E-2</v>
      </c>
    </row>
    <row r="20" spans="1:16" ht="20.100000000000001" customHeight="1" x14ac:dyDescent="0.25">
      <c r="A20" s="8" t="s">
        <v>198</v>
      </c>
      <c r="B20" s="19">
        <v>2263.92</v>
      </c>
      <c r="C20" s="140">
        <v>2501.71</v>
      </c>
      <c r="D20" s="247">
        <f t="shared" si="2"/>
        <v>5.2319116382093965E-3</v>
      </c>
      <c r="E20" s="215">
        <f t="shared" si="3"/>
        <v>5.8861368701932856E-3</v>
      </c>
      <c r="F20" s="52">
        <f t="shared" si="4"/>
        <v>0.10503463019894695</v>
      </c>
      <c r="H20" s="19">
        <v>2292.779</v>
      </c>
      <c r="I20" s="140">
        <v>2614.0949999999998</v>
      </c>
      <c r="J20" s="247">
        <f t="shared" si="5"/>
        <v>9.4166835581617932E-3</v>
      </c>
      <c r="K20" s="215">
        <f t="shared" si="6"/>
        <v>1.1047296673241039E-2</v>
      </c>
      <c r="L20" s="52">
        <f t="shared" si="7"/>
        <v>0.14014259551400279</v>
      </c>
      <c r="N20" s="27">
        <f t="shared" si="0"/>
        <v>10.127473585639068</v>
      </c>
      <c r="O20" s="152">
        <f t="shared" si="1"/>
        <v>10.449232724816223</v>
      </c>
      <c r="P20" s="52">
        <f t="shared" si="8"/>
        <v>3.1770918626084124E-2</v>
      </c>
    </row>
    <row r="21" spans="1:16" ht="20.100000000000001" customHeight="1" x14ac:dyDescent="0.25">
      <c r="A21" s="8" t="s">
        <v>171</v>
      </c>
      <c r="B21" s="19">
        <v>6402</v>
      </c>
      <c r="C21" s="140">
        <v>6348.54</v>
      </c>
      <c r="D21" s="247">
        <f t="shared" si="2"/>
        <v>1.4795000842704933E-2</v>
      </c>
      <c r="E21" s="215">
        <f t="shared" si="3"/>
        <v>1.493713314728601E-2</v>
      </c>
      <c r="F21" s="52">
        <f t="shared" si="4"/>
        <v>-8.3505154639175322E-3</v>
      </c>
      <c r="H21" s="19">
        <v>2372.3789999999999</v>
      </c>
      <c r="I21" s="140">
        <v>2424.7839999999997</v>
      </c>
      <c r="J21" s="247">
        <f t="shared" si="5"/>
        <v>9.7436090975311258E-3</v>
      </c>
      <c r="K21" s="215">
        <f t="shared" si="6"/>
        <v>1.0247258885590653E-2</v>
      </c>
      <c r="L21" s="52">
        <f t="shared" si="7"/>
        <v>2.2089640820459021E-2</v>
      </c>
      <c r="N21" s="27">
        <f t="shared" si="0"/>
        <v>3.705684161199625</v>
      </c>
      <c r="O21" s="152">
        <f t="shared" si="1"/>
        <v>3.8194356497714432</v>
      </c>
      <c r="P21" s="52">
        <f t="shared" si="8"/>
        <v>3.069648778027375E-2</v>
      </c>
    </row>
    <row r="22" spans="1:16" ht="20.100000000000001" customHeight="1" x14ac:dyDescent="0.25">
      <c r="A22" s="8" t="s">
        <v>202</v>
      </c>
      <c r="B22" s="19">
        <v>914.53000000000009</v>
      </c>
      <c r="C22" s="140">
        <v>1435.71</v>
      </c>
      <c r="D22" s="247">
        <f t="shared" si="2"/>
        <v>2.1134758076661892E-3</v>
      </c>
      <c r="E22" s="215">
        <f t="shared" si="3"/>
        <v>3.3780036718505354E-3</v>
      </c>
      <c r="F22" s="52">
        <f t="shared" si="4"/>
        <v>0.56988835795435899</v>
      </c>
      <c r="H22" s="19">
        <v>1342.383</v>
      </c>
      <c r="I22" s="140">
        <v>2132.2530000000002</v>
      </c>
      <c r="J22" s="247">
        <f t="shared" si="5"/>
        <v>5.5133076170254102E-3</v>
      </c>
      <c r="K22" s="215">
        <f t="shared" si="6"/>
        <v>9.0110081972568819E-3</v>
      </c>
      <c r="L22" s="52">
        <f t="shared" si="7"/>
        <v>0.58840882222137803</v>
      </c>
      <c r="N22" s="27">
        <f t="shared" si="0"/>
        <v>14.678392179589515</v>
      </c>
      <c r="O22" s="152">
        <f t="shared" si="1"/>
        <v>14.851557765844079</v>
      </c>
      <c r="P22" s="52">
        <f t="shared" si="8"/>
        <v>1.1797312957433642E-2</v>
      </c>
    </row>
    <row r="23" spans="1:16" ht="20.100000000000001" customHeight="1" x14ac:dyDescent="0.25">
      <c r="A23" s="8" t="s">
        <v>184</v>
      </c>
      <c r="B23" s="19">
        <v>2722.55</v>
      </c>
      <c r="C23" s="140">
        <v>2391.79</v>
      </c>
      <c r="D23" s="247">
        <f t="shared" si="2"/>
        <v>6.291804052531446E-3</v>
      </c>
      <c r="E23" s="215">
        <f t="shared" si="3"/>
        <v>5.6275121036249596E-3</v>
      </c>
      <c r="F23" s="52">
        <f t="shared" si="4"/>
        <v>-0.12148904519659885</v>
      </c>
      <c r="H23" s="19">
        <v>1931.1990000000003</v>
      </c>
      <c r="I23" s="140">
        <v>1765.019</v>
      </c>
      <c r="J23" s="247">
        <f t="shared" si="5"/>
        <v>7.9316366168909001E-3</v>
      </c>
      <c r="K23" s="215">
        <f t="shared" si="6"/>
        <v>7.4590588815277277E-3</v>
      </c>
      <c r="L23" s="52">
        <f t="shared" si="7"/>
        <v>-8.6050168832937604E-2</v>
      </c>
      <c r="N23" s="27">
        <f t="shared" si="0"/>
        <v>7.0933463113625095</v>
      </c>
      <c r="O23" s="152">
        <f t="shared" si="1"/>
        <v>7.3794898381546883</v>
      </c>
      <c r="P23" s="52">
        <f t="shared" si="8"/>
        <v>4.0339709106521203E-2</v>
      </c>
    </row>
    <row r="24" spans="1:16" ht="20.100000000000001" customHeight="1" x14ac:dyDescent="0.25">
      <c r="A24" s="8" t="s">
        <v>178</v>
      </c>
      <c r="B24" s="19">
        <v>1533.7</v>
      </c>
      <c r="C24" s="140">
        <v>1463.7700000000004</v>
      </c>
      <c r="D24" s="247">
        <f t="shared" si="2"/>
        <v>3.5443756314365131E-3</v>
      </c>
      <c r="E24" s="215">
        <f t="shared" si="3"/>
        <v>3.4440245138256747E-3</v>
      </c>
      <c r="F24" s="52">
        <f t="shared" si="4"/>
        <v>-4.5595618439068661E-2</v>
      </c>
      <c r="H24" s="19">
        <v>1671.4070000000004</v>
      </c>
      <c r="I24" s="140">
        <v>1604.74</v>
      </c>
      <c r="J24" s="247">
        <f t="shared" si="5"/>
        <v>6.8646436555361567E-3</v>
      </c>
      <c r="K24" s="215">
        <f t="shared" si="6"/>
        <v>6.7817117830135578E-3</v>
      </c>
      <c r="L24" s="52">
        <f t="shared" si="7"/>
        <v>-3.9886754094006042E-2</v>
      </c>
      <c r="N24" s="27">
        <f t="shared" si="0"/>
        <v>10.897874421334031</v>
      </c>
      <c r="O24" s="152">
        <f t="shared" si="1"/>
        <v>10.96306113665398</v>
      </c>
      <c r="P24" s="52">
        <f t="shared" si="8"/>
        <v>5.9815990531454522E-3</v>
      </c>
    </row>
    <row r="25" spans="1:16" ht="20.100000000000001" customHeight="1" x14ac:dyDescent="0.25">
      <c r="A25" s="8" t="s">
        <v>172</v>
      </c>
      <c r="B25" s="19">
        <v>3005.07</v>
      </c>
      <c r="C25" s="140">
        <v>2876.7700000000004</v>
      </c>
      <c r="D25" s="247">
        <f t="shared" si="2"/>
        <v>6.9447068388608741E-3</v>
      </c>
      <c r="E25" s="215">
        <f t="shared" si="3"/>
        <v>6.7685950666008217E-3</v>
      </c>
      <c r="F25" s="52">
        <f t="shared" si="4"/>
        <v>-4.2694512939798313E-2</v>
      </c>
      <c r="H25" s="19">
        <v>2384.9929999999999</v>
      </c>
      <c r="I25" s="140">
        <v>1403.7219999999998</v>
      </c>
      <c r="J25" s="247">
        <f t="shared" si="5"/>
        <v>9.7954161170487747E-3</v>
      </c>
      <c r="K25" s="215">
        <f t="shared" si="6"/>
        <v>5.9321996257807215E-3</v>
      </c>
      <c r="L25" s="52">
        <f t="shared" si="7"/>
        <v>-0.41143558911912959</v>
      </c>
      <c r="N25" s="27">
        <f t="shared" si="0"/>
        <v>7.936563873720079</v>
      </c>
      <c r="O25" s="152">
        <f t="shared" si="1"/>
        <v>4.8795072251170568</v>
      </c>
      <c r="P25" s="52">
        <f t="shared" si="8"/>
        <v>-0.38518642289589466</v>
      </c>
    </row>
    <row r="26" spans="1:16" ht="20.100000000000001" customHeight="1" x14ac:dyDescent="0.25">
      <c r="A26" s="8" t="s">
        <v>189</v>
      </c>
      <c r="B26" s="19">
        <v>2074.96</v>
      </c>
      <c r="C26" s="140">
        <v>2600.2000000000003</v>
      </c>
      <c r="D26" s="247">
        <f t="shared" si="2"/>
        <v>4.7952257026833848E-3</v>
      </c>
      <c r="E26" s="215">
        <f t="shared" si="3"/>
        <v>6.1178686138187808E-3</v>
      </c>
      <c r="F26" s="52">
        <f t="shared" si="4"/>
        <v>0.25313259050776893</v>
      </c>
      <c r="H26" s="19">
        <v>1208.2249999999999</v>
      </c>
      <c r="I26" s="140">
        <v>1362.6050000000002</v>
      </c>
      <c r="J26" s="247">
        <f t="shared" si="5"/>
        <v>4.9623066558355747E-3</v>
      </c>
      <c r="K26" s="215">
        <f t="shared" si="6"/>
        <v>5.7584371200899778E-3</v>
      </c>
      <c r="L26" s="52">
        <f t="shared" si="7"/>
        <v>0.12777421423989765</v>
      </c>
      <c r="N26" s="27">
        <f t="shared" si="0"/>
        <v>5.8228833326907505</v>
      </c>
      <c r="O26" s="152">
        <f t="shared" si="1"/>
        <v>5.2403853549726955</v>
      </c>
      <c r="P26" s="52">
        <f t="shared" si="8"/>
        <v>-0.10003600354618183</v>
      </c>
    </row>
    <row r="27" spans="1:16" ht="20.100000000000001" customHeight="1" x14ac:dyDescent="0.25">
      <c r="A27" s="8" t="s">
        <v>175</v>
      </c>
      <c r="B27" s="19">
        <v>2217.2199999999998</v>
      </c>
      <c r="C27" s="140">
        <v>2260.9300000000003</v>
      </c>
      <c r="D27" s="247">
        <f t="shared" si="2"/>
        <v>5.1239880925433041E-3</v>
      </c>
      <c r="E27" s="215">
        <f t="shared" si="3"/>
        <v>5.319618754342473E-3</v>
      </c>
      <c r="F27" s="52">
        <f t="shared" si="4"/>
        <v>1.97138759347293E-2</v>
      </c>
      <c r="H27" s="19">
        <v>1311.162</v>
      </c>
      <c r="I27" s="140">
        <v>1343.788</v>
      </c>
      <c r="J27" s="247">
        <f t="shared" si="5"/>
        <v>5.3850796991277983E-3</v>
      </c>
      <c r="K27" s="215">
        <f t="shared" si="6"/>
        <v>5.6789155336516963E-3</v>
      </c>
      <c r="L27" s="52">
        <f t="shared" si="7"/>
        <v>2.4883271479801867E-2</v>
      </c>
      <c r="N27" s="27">
        <f t="shared" ref="N27" si="9">(H27/B27)*10</f>
        <v>5.9135403793940169</v>
      </c>
      <c r="O27" s="152">
        <f t="shared" ref="O27" si="10">(I27/C27)*10</f>
        <v>5.9435188174777629</v>
      </c>
      <c r="P27" s="52">
        <f t="shared" ref="P27" si="11">(O27-N27)/N27</f>
        <v>5.0694569006761413E-3</v>
      </c>
    </row>
    <row r="28" spans="1:16" ht="20.100000000000001" customHeight="1" x14ac:dyDescent="0.25">
      <c r="A28" s="8" t="s">
        <v>179</v>
      </c>
      <c r="B28" s="19">
        <v>1919.53</v>
      </c>
      <c r="C28" s="140">
        <v>1797.79</v>
      </c>
      <c r="D28" s="247">
        <f t="shared" si="2"/>
        <v>4.4360274863476101E-3</v>
      </c>
      <c r="E28" s="215">
        <f t="shared" si="3"/>
        <v>4.2299219349424145E-3</v>
      </c>
      <c r="F28" s="52">
        <f t="shared" si="4"/>
        <v>-6.342177512203509E-2</v>
      </c>
      <c r="H28" s="19">
        <v>1162.579</v>
      </c>
      <c r="I28" s="140">
        <v>1053.8230000000001</v>
      </c>
      <c r="J28" s="247">
        <f t="shared" si="5"/>
        <v>4.7748337516891858E-3</v>
      </c>
      <c r="K28" s="215">
        <f t="shared" si="6"/>
        <v>4.4535088901072432E-3</v>
      </c>
      <c r="L28" s="52">
        <f t="shared" si="7"/>
        <v>-9.3547191201630048E-2</v>
      </c>
      <c r="N28" s="27">
        <f t="shared" si="0"/>
        <v>6.0565815590274692</v>
      </c>
      <c r="O28" s="152">
        <f t="shared" si="1"/>
        <v>5.8617691721502521</v>
      </c>
      <c r="P28" s="52">
        <f t="shared" si="8"/>
        <v>-3.2165403037765578E-2</v>
      </c>
    </row>
    <row r="29" spans="1:16" ht="20.100000000000001" customHeight="1" x14ac:dyDescent="0.25">
      <c r="A29" s="8" t="s">
        <v>192</v>
      </c>
      <c r="B29" s="19">
        <v>2265.56</v>
      </c>
      <c r="C29" s="140">
        <v>1281.3500000000001</v>
      </c>
      <c r="D29" s="247">
        <f t="shared" si="2"/>
        <v>5.235701672789533E-3</v>
      </c>
      <c r="E29" s="215">
        <f t="shared" si="3"/>
        <v>3.0148184556252192E-3</v>
      </c>
      <c r="F29" s="52">
        <f>(C29-B29)/B29</f>
        <v>-0.43442239446317898</v>
      </c>
      <c r="H29" s="19">
        <v>1271.3440000000001</v>
      </c>
      <c r="I29" s="140">
        <v>810.10199999999986</v>
      </c>
      <c r="J29" s="247">
        <f t="shared" si="5"/>
        <v>5.2215430015573449E-3</v>
      </c>
      <c r="K29" s="215">
        <f t="shared" si="6"/>
        <v>3.4235317115812207E-3</v>
      </c>
      <c r="L29" s="52">
        <f>(I29-H29)/H29</f>
        <v>-0.36279873897230031</v>
      </c>
      <c r="N29" s="27">
        <f t="shared" si="0"/>
        <v>5.6116103744769505</v>
      </c>
      <c r="O29" s="152">
        <f t="shared" si="1"/>
        <v>6.3222538728684574</v>
      </c>
      <c r="P29" s="52">
        <f>(O29-N29)/N29</f>
        <v>0.12663806839186423</v>
      </c>
    </row>
    <row r="30" spans="1:16" ht="20.100000000000001" customHeight="1" x14ac:dyDescent="0.25">
      <c r="A30" s="8" t="s">
        <v>182</v>
      </c>
      <c r="B30" s="19">
        <v>985.43999999999994</v>
      </c>
      <c r="C30" s="140">
        <v>1150.67</v>
      </c>
      <c r="D30" s="247">
        <f t="shared" si="2"/>
        <v>2.2773485833232033E-3</v>
      </c>
      <c r="E30" s="215">
        <f t="shared" si="3"/>
        <v>2.7073486185150591E-3</v>
      </c>
      <c r="F30" s="52">
        <f>(C30-B30)/B30</f>
        <v>0.16767129404124059</v>
      </c>
      <c r="H30" s="19">
        <v>692.68799999999987</v>
      </c>
      <c r="I30" s="140">
        <v>802.822</v>
      </c>
      <c r="J30" s="247">
        <f t="shared" si="5"/>
        <v>2.8449421861138713E-3</v>
      </c>
      <c r="K30" s="215">
        <f t="shared" si="6"/>
        <v>3.3927660661929723E-3</v>
      </c>
      <c r="L30" s="52">
        <f t="shared" ref="L30:L31" si="12">(I30-H30)/H30</f>
        <v>0.15899510313445614</v>
      </c>
      <c r="N30" s="27">
        <f t="shared" ref="N30:N31" si="13">(H30/B30)*10</f>
        <v>7.029225523623964</v>
      </c>
      <c r="O30" s="152">
        <f t="shared" ref="O30:O31" si="14">(I30/C30)*10</f>
        <v>6.9769960110196658</v>
      </c>
      <c r="P30" s="52">
        <f t="shared" ref="P30:P31" si="15">(O30-N30)/N30</f>
        <v>-7.4303367318012768E-3</v>
      </c>
    </row>
    <row r="31" spans="1:16" ht="20.100000000000001" customHeight="1" x14ac:dyDescent="0.25">
      <c r="A31" s="8" t="s">
        <v>206</v>
      </c>
      <c r="B31" s="19">
        <v>687.5100000000001</v>
      </c>
      <c r="C31" s="140">
        <v>1045.8799999999999</v>
      </c>
      <c r="D31" s="247">
        <f t="shared" si="2"/>
        <v>1.5888333379206609E-3</v>
      </c>
      <c r="E31" s="215">
        <f t="shared" si="3"/>
        <v>2.4607939488580821E-3</v>
      </c>
      <c r="F31" s="52">
        <f t="shared" si="4"/>
        <v>0.52125787261276157</v>
      </c>
      <c r="H31" s="19">
        <v>574.84799999999996</v>
      </c>
      <c r="I31" s="140">
        <v>770.35799999999995</v>
      </c>
      <c r="J31" s="247">
        <f t="shared" si="5"/>
        <v>2.3609609604947493E-3</v>
      </c>
      <c r="K31" s="215">
        <f t="shared" si="6"/>
        <v>3.255571572802297E-3</v>
      </c>
      <c r="L31" s="52">
        <f t="shared" si="12"/>
        <v>0.34010729792919175</v>
      </c>
      <c r="N31" s="27">
        <f t="shared" si="13"/>
        <v>8.3613038355805713</v>
      </c>
      <c r="O31" s="152">
        <f t="shared" si="14"/>
        <v>7.3656442421692736</v>
      </c>
      <c r="P31" s="52">
        <f t="shared" si="15"/>
        <v>-0.11907946571375415</v>
      </c>
    </row>
    <row r="32" spans="1:16" ht="20.100000000000001" customHeight="1" thickBot="1" x14ac:dyDescent="0.3">
      <c r="A32" s="8" t="s">
        <v>17</v>
      </c>
      <c r="B32" s="19">
        <f>B33-SUM(B7:B31)</f>
        <v>14192.870000000286</v>
      </c>
      <c r="C32" s="140">
        <f>C33-SUM(C7:C31)</f>
        <v>13052.75</v>
      </c>
      <c r="D32" s="247">
        <f t="shared" si="2"/>
        <v>3.2799675665480442E-2</v>
      </c>
      <c r="E32" s="215">
        <f t="shared" si="3"/>
        <v>3.0711102818638217E-2</v>
      </c>
      <c r="F32" s="52">
        <f t="shared" si="4"/>
        <v>-8.0330475795259412E-2</v>
      </c>
      <c r="H32" s="19">
        <f>H33-SUM(H7:H31)</f>
        <v>10746.040999999997</v>
      </c>
      <c r="I32" s="140">
        <f>I33-SUM(I7:I31)</f>
        <v>9603.717999999848</v>
      </c>
      <c r="J32" s="247">
        <f t="shared" si="5"/>
        <v>4.4135116206155282E-2</v>
      </c>
      <c r="K32" s="215">
        <f t="shared" si="6"/>
        <v>4.0585794285266374E-2</v>
      </c>
      <c r="L32" s="52">
        <f t="shared" si="7"/>
        <v>-0.10630175336201954</v>
      </c>
      <c r="N32" s="27">
        <f t="shared" si="0"/>
        <v>7.5714362211446886</v>
      </c>
      <c r="O32" s="152">
        <f t="shared" si="1"/>
        <v>7.357620424814578</v>
      </c>
      <c r="P32" s="52">
        <f t="shared" si="8"/>
        <v>-2.8239793625017797E-2</v>
      </c>
    </row>
    <row r="33" spans="1:16" ht="26.25" customHeight="1" thickBot="1" x14ac:dyDescent="0.3">
      <c r="A33" s="12" t="s">
        <v>18</v>
      </c>
      <c r="B33" s="17">
        <v>432713.73000000033</v>
      </c>
      <c r="C33" s="145">
        <v>425017.29999999987</v>
      </c>
      <c r="D33" s="243">
        <f>SUM(D7:D32)</f>
        <v>1</v>
      </c>
      <c r="E33" s="244">
        <f>SUM(E7:E32)</f>
        <v>1.0000000000000004</v>
      </c>
      <c r="F33" s="57">
        <f t="shared" si="4"/>
        <v>-1.7786424294880712E-2</v>
      </c>
      <c r="G33" s="1"/>
      <c r="H33" s="17">
        <v>243480.51899999997</v>
      </c>
      <c r="I33" s="145">
        <v>236627.57299999989</v>
      </c>
      <c r="J33" s="243">
        <f>SUM(J7:J32)</f>
        <v>1</v>
      </c>
      <c r="K33" s="244">
        <f>SUM(K7:K32)</f>
        <v>0.99999999999999978</v>
      </c>
      <c r="L33" s="57">
        <f t="shared" si="7"/>
        <v>-2.814576717737358E-2</v>
      </c>
      <c r="N33" s="29">
        <f t="shared" si="0"/>
        <v>5.6268267475589422</v>
      </c>
      <c r="O33" s="146">
        <f t="shared" si="1"/>
        <v>5.5674809707746009</v>
      </c>
      <c r="P33" s="57">
        <f t="shared" si="8"/>
        <v>-1.0546935146010485E-2</v>
      </c>
    </row>
    <row r="35" spans="1:16" ht="15.75" thickBot="1" x14ac:dyDescent="0.3"/>
    <row r="36" spans="1:16" x14ac:dyDescent="0.25">
      <c r="A36" s="376" t="s">
        <v>2</v>
      </c>
      <c r="B36" s="364" t="s">
        <v>1</v>
      </c>
      <c r="C36" s="362"/>
      <c r="D36" s="364" t="s">
        <v>104</v>
      </c>
      <c r="E36" s="362"/>
      <c r="F36" s="130" t="s">
        <v>0</v>
      </c>
      <c r="H36" s="374" t="s">
        <v>19</v>
      </c>
      <c r="I36" s="375"/>
      <c r="J36" s="364" t="s">
        <v>104</v>
      </c>
      <c r="K36" s="365"/>
      <c r="L36" s="130" t="s">
        <v>0</v>
      </c>
      <c r="N36" s="372" t="s">
        <v>22</v>
      </c>
      <c r="O36" s="362"/>
      <c r="P36" s="130" t="s">
        <v>0</v>
      </c>
    </row>
    <row r="37" spans="1:16" x14ac:dyDescent="0.25">
      <c r="A37" s="377"/>
      <c r="B37" s="367" t="str">
        <f>B5</f>
        <v>jan-out</v>
      </c>
      <c r="C37" s="369"/>
      <c r="D37" s="367" t="str">
        <f>B5</f>
        <v>jan-out</v>
      </c>
      <c r="E37" s="369"/>
      <c r="F37" s="131" t="str">
        <f>F5</f>
        <v>2025/2024</v>
      </c>
      <c r="H37" s="370" t="str">
        <f>B5</f>
        <v>jan-out</v>
      </c>
      <c r="I37" s="369"/>
      <c r="J37" s="367" t="str">
        <f>B5</f>
        <v>jan-out</v>
      </c>
      <c r="K37" s="368"/>
      <c r="L37" s="131" t="str">
        <f>L5</f>
        <v>2025/2024</v>
      </c>
      <c r="N37" s="370" t="str">
        <f>B5</f>
        <v>jan-out</v>
      </c>
      <c r="O37" s="368"/>
      <c r="P37" s="131" t="str">
        <f>P5</f>
        <v>2025/2024</v>
      </c>
    </row>
    <row r="38" spans="1:16" ht="19.5" customHeight="1" thickBot="1" x14ac:dyDescent="0.3">
      <c r="A38" s="378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162</v>
      </c>
      <c r="B39" s="39">
        <v>132765.47</v>
      </c>
      <c r="C39" s="147">
        <v>131290.72999999998</v>
      </c>
      <c r="D39" s="247">
        <f t="shared" ref="D39:D61" si="16">B39/$B$62</f>
        <v>0.40781466146342488</v>
      </c>
      <c r="E39" s="246">
        <f t="shared" ref="E39:E61" si="17">C39/$C$62</f>
        <v>0.41180175423623527</v>
      </c>
      <c r="F39" s="52">
        <f>(C39-B39)/B39</f>
        <v>-1.1107858089908617E-2</v>
      </c>
      <c r="H39" s="39">
        <v>56563.931000000004</v>
      </c>
      <c r="I39" s="147">
        <v>56810.868000000002</v>
      </c>
      <c r="J39" s="247">
        <f t="shared" ref="J39:J61" si="18">H39/$H$62</f>
        <v>0.37397335465027254</v>
      </c>
      <c r="K39" s="246">
        <f t="shared" ref="K39:K61" si="19">I39/$I$62</f>
        <v>0.38286011912138912</v>
      </c>
      <c r="L39" s="52">
        <f>(I39-H39)/H39</f>
        <v>4.3656265686343133E-3</v>
      </c>
      <c r="N39" s="27">
        <f t="shared" ref="N39:N62" si="20">(H39/B39)*10</f>
        <v>4.2604399321600717</v>
      </c>
      <c r="O39" s="151">
        <f t="shared" ref="O39:O62" si="21">(I39/C39)*10</f>
        <v>4.3271042822292181</v>
      </c>
      <c r="P39" s="61">
        <f t="shared" si="8"/>
        <v>1.564729256383322E-2</v>
      </c>
    </row>
    <row r="40" spans="1:16" ht="20.100000000000001" customHeight="1" x14ac:dyDescent="0.25">
      <c r="A40" s="38" t="s">
        <v>168</v>
      </c>
      <c r="B40" s="19">
        <v>59166.12000000001</v>
      </c>
      <c r="C40" s="140">
        <v>62181.049999999996</v>
      </c>
      <c r="D40" s="247">
        <f t="shared" si="16"/>
        <v>0.18174011057170494</v>
      </c>
      <c r="E40" s="215">
        <f t="shared" si="17"/>
        <v>0.19503483201175789</v>
      </c>
      <c r="F40" s="52">
        <f t="shared" ref="F40:F62" si="22">(C40-B40)/B40</f>
        <v>5.0957034194569213E-2</v>
      </c>
      <c r="H40" s="19">
        <v>26819.687000000002</v>
      </c>
      <c r="I40" s="140">
        <v>27705.318000000003</v>
      </c>
      <c r="J40" s="247">
        <f t="shared" si="18"/>
        <v>0.17731879911352524</v>
      </c>
      <c r="K40" s="215">
        <f t="shared" si="19"/>
        <v>0.1867118339007946</v>
      </c>
      <c r="L40" s="52">
        <f t="shared" ref="L40:L62" si="23">(I40-H40)/H40</f>
        <v>3.302167545803205E-2</v>
      </c>
      <c r="N40" s="27">
        <f t="shared" si="20"/>
        <v>4.5329467269444059</v>
      </c>
      <c r="O40" s="152">
        <f t="shared" si="21"/>
        <v>4.4555886399473801</v>
      </c>
      <c r="P40" s="52">
        <f t="shared" si="8"/>
        <v>-1.7065739276660729E-2</v>
      </c>
    </row>
    <row r="41" spans="1:16" ht="20.100000000000001" customHeight="1" x14ac:dyDescent="0.25">
      <c r="A41" s="38" t="s">
        <v>170</v>
      </c>
      <c r="B41" s="19">
        <v>54790.150000000009</v>
      </c>
      <c r="C41" s="140">
        <v>51034.26</v>
      </c>
      <c r="D41" s="247">
        <f t="shared" si="16"/>
        <v>0.16829847756182592</v>
      </c>
      <c r="E41" s="215">
        <f t="shared" si="17"/>
        <v>0.16007221373624883</v>
      </c>
      <c r="F41" s="52">
        <f t="shared" si="22"/>
        <v>-6.8550460256086285E-2</v>
      </c>
      <c r="H41" s="19">
        <v>23189.261999999999</v>
      </c>
      <c r="I41" s="140">
        <v>21956.855</v>
      </c>
      <c r="J41" s="247">
        <f t="shared" si="18"/>
        <v>0.15331618486706813</v>
      </c>
      <c r="K41" s="215">
        <f t="shared" si="19"/>
        <v>0.14797175992507397</v>
      </c>
      <c r="L41" s="52">
        <f t="shared" si="23"/>
        <v>-5.314558954053817E-2</v>
      </c>
      <c r="N41" s="27">
        <f t="shared" si="20"/>
        <v>4.232377900042251</v>
      </c>
      <c r="O41" s="152">
        <f t="shared" si="21"/>
        <v>4.302375502260638</v>
      </c>
      <c r="P41" s="52">
        <f t="shared" si="8"/>
        <v>1.6538599310257304E-2</v>
      </c>
    </row>
    <row r="42" spans="1:16" ht="20.100000000000001" customHeight="1" x14ac:dyDescent="0.25">
      <c r="A42" s="38" t="s">
        <v>176</v>
      </c>
      <c r="B42" s="19">
        <v>18517.649999999998</v>
      </c>
      <c r="C42" s="140">
        <v>16216.77</v>
      </c>
      <c r="D42" s="247">
        <f t="shared" si="16"/>
        <v>5.6880521462758266E-2</v>
      </c>
      <c r="E42" s="215">
        <f t="shared" si="17"/>
        <v>5.0864934135453087E-2</v>
      </c>
      <c r="F42" s="52">
        <f t="shared" si="22"/>
        <v>-0.12425334748199678</v>
      </c>
      <c r="H42" s="19">
        <v>14505.295999999998</v>
      </c>
      <c r="I42" s="140">
        <v>12620.935999999998</v>
      </c>
      <c r="J42" s="247">
        <f t="shared" si="18"/>
        <v>9.5902001671616111E-2</v>
      </c>
      <c r="K42" s="215">
        <f t="shared" si="19"/>
        <v>8.5055082425134348E-2</v>
      </c>
      <c r="L42" s="52">
        <f t="shared" si="23"/>
        <v>-0.12990841414060084</v>
      </c>
      <c r="N42" s="27">
        <f t="shared" si="20"/>
        <v>7.8332272183565408</v>
      </c>
      <c r="O42" s="152">
        <f t="shared" si="21"/>
        <v>7.7826447560149141</v>
      </c>
      <c r="P42" s="52">
        <f t="shared" si="8"/>
        <v>-6.4574230941610777E-3</v>
      </c>
    </row>
    <row r="43" spans="1:16" ht="20.100000000000001" customHeight="1" x14ac:dyDescent="0.25">
      <c r="A43" s="38" t="s">
        <v>169</v>
      </c>
      <c r="B43" s="19">
        <v>25500.469999999998</v>
      </c>
      <c r="C43" s="140">
        <v>23981.670000000002</v>
      </c>
      <c r="D43" s="247">
        <f t="shared" si="16"/>
        <v>7.8329595339874297E-2</v>
      </c>
      <c r="E43" s="215">
        <f t="shared" si="17"/>
        <v>7.5220038577853129E-2</v>
      </c>
      <c r="F43" s="52">
        <f t="shared" si="22"/>
        <v>-5.9559686546953677E-2</v>
      </c>
      <c r="H43" s="19">
        <v>11345.351000000001</v>
      </c>
      <c r="I43" s="140">
        <v>10924.172999999999</v>
      </c>
      <c r="J43" s="247">
        <f t="shared" si="18"/>
        <v>7.5009973637702509E-2</v>
      </c>
      <c r="K43" s="215">
        <f t="shared" si="19"/>
        <v>7.3620247732927829E-2</v>
      </c>
      <c r="L43" s="52">
        <f t="shared" si="23"/>
        <v>-3.7123399707951012E-2</v>
      </c>
      <c r="N43" s="27">
        <f t="shared" si="20"/>
        <v>4.4490752523384867</v>
      </c>
      <c r="O43" s="152">
        <f t="shared" si="21"/>
        <v>4.5552177975929107</v>
      </c>
      <c r="P43" s="52">
        <f t="shared" si="8"/>
        <v>2.3857215091750636E-2</v>
      </c>
    </row>
    <row r="44" spans="1:16" ht="20.100000000000001" customHeight="1" x14ac:dyDescent="0.25">
      <c r="A44" s="38" t="s">
        <v>173</v>
      </c>
      <c r="B44" s="19">
        <v>8792.69</v>
      </c>
      <c r="C44" s="140">
        <v>8757.1799999999985</v>
      </c>
      <c r="D44" s="247">
        <f t="shared" si="16"/>
        <v>2.7008437477778233E-2</v>
      </c>
      <c r="E44" s="215">
        <f t="shared" si="17"/>
        <v>2.7467453994371688E-2</v>
      </c>
      <c r="F44" s="52">
        <f t="shared" si="22"/>
        <v>-4.0385820494071821E-3</v>
      </c>
      <c r="H44" s="19">
        <v>4541.8130000000001</v>
      </c>
      <c r="I44" s="140">
        <v>4349.6410000000005</v>
      </c>
      <c r="J44" s="247">
        <f t="shared" si="18"/>
        <v>3.0028270910029541E-2</v>
      </c>
      <c r="K44" s="215">
        <f t="shared" si="19"/>
        <v>2.9313124935800634E-2</v>
      </c>
      <c r="L44" s="52">
        <f t="shared" si="23"/>
        <v>-4.2311737625481183E-2</v>
      </c>
      <c r="N44" s="27">
        <f t="shared" si="20"/>
        <v>5.165441975095221</v>
      </c>
      <c r="O44" s="152">
        <f t="shared" si="21"/>
        <v>4.9669425545666543</v>
      </c>
      <c r="P44" s="52">
        <f t="shared" si="8"/>
        <v>-3.8428351627143663E-2</v>
      </c>
    </row>
    <row r="45" spans="1:16" ht="20.100000000000001" customHeight="1" x14ac:dyDescent="0.25">
      <c r="A45" s="38" t="s">
        <v>181</v>
      </c>
      <c r="B45" s="19">
        <v>4351.42</v>
      </c>
      <c r="C45" s="140">
        <v>5206.2300000000005</v>
      </c>
      <c r="D45" s="247">
        <f t="shared" si="16"/>
        <v>1.3366222965844781E-2</v>
      </c>
      <c r="E45" s="215">
        <f t="shared" si="17"/>
        <v>1.6329672681059171E-2</v>
      </c>
      <c r="F45" s="52">
        <f t="shared" si="22"/>
        <v>0.19644391945617762</v>
      </c>
      <c r="H45" s="19">
        <v>2460.4589999999998</v>
      </c>
      <c r="I45" s="140">
        <v>2920.6910000000003</v>
      </c>
      <c r="J45" s="247">
        <f t="shared" si="18"/>
        <v>1.6267364908026896E-2</v>
      </c>
      <c r="K45" s="215">
        <f t="shared" si="19"/>
        <v>1.9683137109905963E-2</v>
      </c>
      <c r="L45" s="52">
        <f t="shared" si="23"/>
        <v>0.18705127783068137</v>
      </c>
      <c r="N45" s="27">
        <f t="shared" si="20"/>
        <v>5.6543817880140264</v>
      </c>
      <c r="O45" s="152">
        <f t="shared" si="21"/>
        <v>5.6099922592739846</v>
      </c>
      <c r="P45" s="52">
        <f t="shared" si="8"/>
        <v>-7.8504654273854006E-3</v>
      </c>
    </row>
    <row r="46" spans="1:16" ht="20.100000000000001" customHeight="1" x14ac:dyDescent="0.25">
      <c r="A46" s="38" t="s">
        <v>171</v>
      </c>
      <c r="B46" s="19">
        <v>6402</v>
      </c>
      <c r="C46" s="140">
        <v>6348.54</v>
      </c>
      <c r="D46" s="247">
        <f t="shared" si="16"/>
        <v>1.966497360110913E-2</v>
      </c>
      <c r="E46" s="215">
        <f t="shared" si="17"/>
        <v>1.9912600903650317E-2</v>
      </c>
      <c r="F46" s="52">
        <f t="shared" si="22"/>
        <v>-8.3505154639175322E-3</v>
      </c>
      <c r="H46" s="19">
        <v>2372.3789999999999</v>
      </c>
      <c r="I46" s="140">
        <v>2424.7839999999997</v>
      </c>
      <c r="J46" s="247">
        <f t="shared" si="18"/>
        <v>1.5685022547882302E-2</v>
      </c>
      <c r="K46" s="215">
        <f t="shared" si="19"/>
        <v>1.6341117884057645E-2</v>
      </c>
      <c r="L46" s="52">
        <f t="shared" si="23"/>
        <v>2.2089640820459021E-2</v>
      </c>
      <c r="N46" s="27">
        <f t="shared" si="20"/>
        <v>3.705684161199625</v>
      </c>
      <c r="O46" s="152">
        <f t="shared" si="21"/>
        <v>3.8194356497714432</v>
      </c>
      <c r="P46" s="52">
        <f t="shared" si="8"/>
        <v>3.069648778027375E-2</v>
      </c>
    </row>
    <row r="47" spans="1:16" ht="20.100000000000001" customHeight="1" x14ac:dyDescent="0.25">
      <c r="A47" s="38" t="s">
        <v>184</v>
      </c>
      <c r="B47" s="19">
        <v>2722.55</v>
      </c>
      <c r="C47" s="140">
        <v>2391.79</v>
      </c>
      <c r="D47" s="247">
        <f t="shared" si="16"/>
        <v>8.3628356572476824E-3</v>
      </c>
      <c r="E47" s="215">
        <f t="shared" si="17"/>
        <v>7.5020019902752111E-3</v>
      </c>
      <c r="F47" s="52">
        <f t="shared" si="22"/>
        <v>-0.12148904519659885</v>
      </c>
      <c r="H47" s="19">
        <v>1931.1990000000003</v>
      </c>
      <c r="I47" s="140">
        <v>1765.019</v>
      </c>
      <c r="J47" s="247">
        <f t="shared" si="18"/>
        <v>1.2768153764406008E-2</v>
      </c>
      <c r="K47" s="215">
        <f t="shared" si="19"/>
        <v>1.1894825908865097E-2</v>
      </c>
      <c r="L47" s="52">
        <f t="shared" si="23"/>
        <v>-8.6050168832937604E-2</v>
      </c>
      <c r="N47" s="27">
        <f t="shared" si="20"/>
        <v>7.0933463113625095</v>
      </c>
      <c r="O47" s="152">
        <f t="shared" si="21"/>
        <v>7.3794898381546883</v>
      </c>
      <c r="P47" s="52">
        <f t="shared" si="8"/>
        <v>4.0339709106521203E-2</v>
      </c>
    </row>
    <row r="48" spans="1:16" ht="20.100000000000001" customHeight="1" x14ac:dyDescent="0.25">
      <c r="A48" s="38" t="s">
        <v>189</v>
      </c>
      <c r="B48" s="19">
        <v>2074.96</v>
      </c>
      <c r="C48" s="140">
        <v>2600.2000000000003</v>
      </c>
      <c r="D48" s="247">
        <f t="shared" si="16"/>
        <v>6.3736384916209619E-3</v>
      </c>
      <c r="E48" s="215">
        <f t="shared" si="17"/>
        <v>8.1556932569805899E-3</v>
      </c>
      <c r="F48" s="52">
        <f t="shared" si="22"/>
        <v>0.25313259050776893</v>
      </c>
      <c r="H48" s="19">
        <v>1208.2249999999999</v>
      </c>
      <c r="I48" s="140">
        <v>1362.6050000000002</v>
      </c>
      <c r="J48" s="247">
        <f t="shared" si="18"/>
        <v>7.9881993424807309E-3</v>
      </c>
      <c r="K48" s="215">
        <f t="shared" si="19"/>
        <v>9.1828752311159979E-3</v>
      </c>
      <c r="L48" s="52">
        <f t="shared" si="23"/>
        <v>0.12777421423989765</v>
      </c>
      <c r="N48" s="27">
        <f t="shared" si="20"/>
        <v>5.8228833326907505</v>
      </c>
      <c r="O48" s="152">
        <f t="shared" si="21"/>
        <v>5.2403853549726955</v>
      </c>
      <c r="P48" s="52">
        <f t="shared" si="8"/>
        <v>-0.10003600354618183</v>
      </c>
    </row>
    <row r="49" spans="1:16" ht="20.100000000000001" customHeight="1" x14ac:dyDescent="0.25">
      <c r="A49" s="38" t="s">
        <v>175</v>
      </c>
      <c r="B49" s="19">
        <v>2217.2199999999998</v>
      </c>
      <c r="C49" s="140">
        <v>2260.9300000000003</v>
      </c>
      <c r="D49" s="247">
        <f t="shared" si="16"/>
        <v>6.8106174270307993E-3</v>
      </c>
      <c r="E49" s="215">
        <f t="shared" si="17"/>
        <v>7.0915512481751894E-3</v>
      </c>
      <c r="F49" s="52">
        <f t="shared" si="22"/>
        <v>1.97138759347293E-2</v>
      </c>
      <c r="H49" s="19">
        <v>1311.162</v>
      </c>
      <c r="I49" s="140">
        <v>1343.788</v>
      </c>
      <c r="J49" s="247">
        <f t="shared" si="18"/>
        <v>8.6687690010434498E-3</v>
      </c>
      <c r="K49" s="215">
        <f t="shared" si="19"/>
        <v>9.0560635995544595E-3</v>
      </c>
      <c r="L49" s="52">
        <f t="shared" si="23"/>
        <v>2.4883271479801867E-2</v>
      </c>
      <c r="N49" s="27">
        <f t="shared" si="20"/>
        <v>5.9135403793940169</v>
      </c>
      <c r="O49" s="152">
        <f t="shared" si="21"/>
        <v>5.9435188174777629</v>
      </c>
      <c r="P49" s="52">
        <f t="shared" si="8"/>
        <v>5.0694569006761413E-3</v>
      </c>
    </row>
    <row r="50" spans="1:16" ht="20.100000000000001" customHeight="1" x14ac:dyDescent="0.25">
      <c r="A50" s="38" t="s">
        <v>179</v>
      </c>
      <c r="B50" s="19">
        <v>1919.53</v>
      </c>
      <c r="C50" s="140">
        <v>1797.79</v>
      </c>
      <c r="D50" s="247">
        <f t="shared" si="16"/>
        <v>5.8962053696558899E-3</v>
      </c>
      <c r="E50" s="215">
        <f t="shared" si="17"/>
        <v>5.6388830784044053E-3</v>
      </c>
      <c r="F50" s="52">
        <f t="shared" si="22"/>
        <v>-6.342177512203509E-2</v>
      </c>
      <c r="H50" s="19">
        <v>1162.579</v>
      </c>
      <c r="I50" s="140">
        <v>1053.8230000000001</v>
      </c>
      <c r="J50" s="247">
        <f t="shared" si="18"/>
        <v>7.6864100671496672E-3</v>
      </c>
      <c r="K50" s="215">
        <f t="shared" si="19"/>
        <v>7.1019298510429322E-3</v>
      </c>
      <c r="L50" s="52">
        <f t="shared" si="23"/>
        <v>-9.3547191201630048E-2</v>
      </c>
      <c r="N50" s="27">
        <f t="shared" si="20"/>
        <v>6.0565815590274692</v>
      </c>
      <c r="O50" s="152">
        <f t="shared" si="21"/>
        <v>5.8617691721502521</v>
      </c>
      <c r="P50" s="52">
        <f t="shared" si="8"/>
        <v>-3.2165403037765578E-2</v>
      </c>
    </row>
    <row r="51" spans="1:16" ht="20.100000000000001" customHeight="1" x14ac:dyDescent="0.25">
      <c r="A51" s="38" t="s">
        <v>192</v>
      </c>
      <c r="B51" s="19">
        <v>2265.56</v>
      </c>
      <c r="C51" s="140">
        <v>1281.3500000000001</v>
      </c>
      <c r="D51" s="247">
        <f t="shared" si="16"/>
        <v>6.9591030290110586E-3</v>
      </c>
      <c r="E51" s="215">
        <f t="shared" si="17"/>
        <v>4.0190360567772011E-3</v>
      </c>
      <c r="F51" s="52">
        <f t="shared" si="22"/>
        <v>-0.43442239446317898</v>
      </c>
      <c r="H51" s="19">
        <v>1271.3440000000001</v>
      </c>
      <c r="I51" s="140">
        <v>810.10199999999986</v>
      </c>
      <c r="J51" s="247">
        <f t="shared" si="18"/>
        <v>8.4055116430026052E-3</v>
      </c>
      <c r="K51" s="215">
        <f t="shared" si="19"/>
        <v>5.459443925772715E-3</v>
      </c>
      <c r="L51" s="52">
        <f t="shared" si="23"/>
        <v>-0.36279873897230031</v>
      </c>
      <c r="N51" s="27">
        <f t="shared" si="20"/>
        <v>5.6116103744769505</v>
      </c>
      <c r="O51" s="152">
        <f t="shared" si="21"/>
        <v>6.3222538728684574</v>
      </c>
      <c r="P51" s="52">
        <f t="shared" si="8"/>
        <v>0.12663806839186423</v>
      </c>
    </row>
    <row r="52" spans="1:16" ht="20.100000000000001" customHeight="1" x14ac:dyDescent="0.25">
      <c r="A52" s="38" t="s">
        <v>187</v>
      </c>
      <c r="B52" s="19">
        <v>579.66000000000008</v>
      </c>
      <c r="C52" s="140">
        <v>968.38</v>
      </c>
      <c r="D52" s="247">
        <f t="shared" si="16"/>
        <v>1.7805371130301343E-3</v>
      </c>
      <c r="E52" s="215">
        <f t="shared" si="17"/>
        <v>3.0373856765613656E-3</v>
      </c>
      <c r="F52" s="52">
        <f t="shared" si="22"/>
        <v>0.67060000690059662</v>
      </c>
      <c r="H52" s="19">
        <v>348.56300000000005</v>
      </c>
      <c r="I52" s="140">
        <v>540.88699999999994</v>
      </c>
      <c r="J52" s="247">
        <f t="shared" si="18"/>
        <v>2.3045299736498678E-3</v>
      </c>
      <c r="K52" s="215">
        <f t="shared" si="19"/>
        <v>3.6451486932255772E-3</v>
      </c>
      <c r="L52" s="52">
        <f t="shared" si="23"/>
        <v>0.5517625221265593</v>
      </c>
      <c r="N52" s="27">
        <f t="shared" si="20"/>
        <v>6.0132318945588796</v>
      </c>
      <c r="O52" s="152">
        <f t="shared" si="21"/>
        <v>5.5854829715607499</v>
      </c>
      <c r="P52" s="52">
        <f t="shared" si="8"/>
        <v>-7.1134612883494763E-2</v>
      </c>
    </row>
    <row r="53" spans="1:16" ht="20.100000000000001" customHeight="1" x14ac:dyDescent="0.25">
      <c r="A53" s="38" t="s">
        <v>180</v>
      </c>
      <c r="B53" s="19">
        <v>746.31999999999994</v>
      </c>
      <c r="C53" s="140">
        <v>560.68000000000006</v>
      </c>
      <c r="D53" s="247">
        <f t="shared" si="16"/>
        <v>2.2924653386410128E-3</v>
      </c>
      <c r="E53" s="215">
        <f t="shared" si="17"/>
        <v>1.7586086052318582E-3</v>
      </c>
      <c r="F53" s="52">
        <f t="shared" si="22"/>
        <v>-0.24874048665451801</v>
      </c>
      <c r="H53" s="19">
        <v>580.57100000000003</v>
      </c>
      <c r="I53" s="140">
        <v>514.20099999999991</v>
      </c>
      <c r="J53" s="247">
        <f t="shared" si="18"/>
        <v>3.8384546590770601E-3</v>
      </c>
      <c r="K53" s="215">
        <f t="shared" si="19"/>
        <v>3.4653062528869892E-3</v>
      </c>
      <c r="L53" s="52">
        <f t="shared" si="23"/>
        <v>-0.11431848990046026</v>
      </c>
      <c r="N53" s="27">
        <f t="shared" si="20"/>
        <v>7.7791161968056608</v>
      </c>
      <c r="O53" s="152">
        <f t="shared" si="21"/>
        <v>9.1710244702860795</v>
      </c>
      <c r="P53" s="52">
        <f t="shared" si="8"/>
        <v>0.17892884464844194</v>
      </c>
    </row>
    <row r="54" spans="1:16" ht="20.100000000000001" customHeight="1" x14ac:dyDescent="0.25">
      <c r="A54" s="38" t="s">
        <v>193</v>
      </c>
      <c r="B54" s="19">
        <v>371.66999999999996</v>
      </c>
      <c r="C54" s="140">
        <v>271.97000000000003</v>
      </c>
      <c r="D54" s="247">
        <f t="shared" si="16"/>
        <v>1.1416558479106888E-3</v>
      </c>
      <c r="E54" s="215">
        <f t="shared" si="17"/>
        <v>8.5305126340320405E-4</v>
      </c>
      <c r="F54" s="52">
        <f t="shared" si="22"/>
        <v>-0.26824871525815897</v>
      </c>
      <c r="H54" s="19">
        <v>252.23</v>
      </c>
      <c r="I54" s="140">
        <v>221.80700000000002</v>
      </c>
      <c r="J54" s="247">
        <f t="shared" si="18"/>
        <v>1.667622769065294E-3</v>
      </c>
      <c r="K54" s="215">
        <f t="shared" si="19"/>
        <v>1.4948029740006429E-3</v>
      </c>
      <c r="L54" s="52">
        <f t="shared" si="23"/>
        <v>-0.12061610434920499</v>
      </c>
      <c r="N54" s="27">
        <f t="shared" si="20"/>
        <v>6.7863965345602288</v>
      </c>
      <c r="O54" s="152">
        <f t="shared" si="21"/>
        <v>8.1555686288928921</v>
      </c>
      <c r="P54" s="52">
        <f t="shared" si="8"/>
        <v>0.20175244510986834</v>
      </c>
    </row>
    <row r="55" spans="1:16" ht="20.100000000000001" customHeight="1" x14ac:dyDescent="0.25">
      <c r="A55" s="38" t="s">
        <v>196</v>
      </c>
      <c r="B55" s="19">
        <v>498.85999999999996</v>
      </c>
      <c r="C55" s="140">
        <v>380.24</v>
      </c>
      <c r="D55" s="247">
        <f t="shared" si="16"/>
        <v>1.5323443815447202E-3</v>
      </c>
      <c r="E55" s="215">
        <f t="shared" si="17"/>
        <v>1.1926470287032917E-3</v>
      </c>
      <c r="F55" s="52">
        <f t="shared" si="22"/>
        <v>-0.23778214328669359</v>
      </c>
      <c r="H55" s="19">
        <v>273.86899999999997</v>
      </c>
      <c r="I55" s="140">
        <v>215.499</v>
      </c>
      <c r="J55" s="247">
        <f t="shared" si="18"/>
        <v>1.8106893713719342E-3</v>
      </c>
      <c r="K55" s="215">
        <f t="shared" si="19"/>
        <v>1.4522920651474684E-3</v>
      </c>
      <c r="L55" s="52">
        <f t="shared" si="23"/>
        <v>-0.21313109552377224</v>
      </c>
      <c r="N55" s="27">
        <f t="shared" si="20"/>
        <v>5.4898969650803835</v>
      </c>
      <c r="O55" s="152">
        <f t="shared" si="21"/>
        <v>5.667446875657479</v>
      </c>
      <c r="P55" s="52">
        <f t="shared" si="8"/>
        <v>3.2341209991086924E-2</v>
      </c>
    </row>
    <row r="56" spans="1:16" ht="20.100000000000001" customHeight="1" x14ac:dyDescent="0.25">
      <c r="A56" s="38" t="s">
        <v>191</v>
      </c>
      <c r="B56" s="19">
        <v>465.19</v>
      </c>
      <c r="C56" s="140">
        <v>287.28000000000003</v>
      </c>
      <c r="D56" s="247">
        <f t="shared" si="16"/>
        <v>1.4289205044517269E-3</v>
      </c>
      <c r="E56" s="215">
        <f t="shared" si="17"/>
        <v>9.0107205555933539E-4</v>
      </c>
      <c r="F56" s="52">
        <f t="shared" si="22"/>
        <v>-0.38244588232765098</v>
      </c>
      <c r="H56" s="19">
        <v>372.15200000000004</v>
      </c>
      <c r="I56" s="140">
        <v>197.15700000000001</v>
      </c>
      <c r="J56" s="247">
        <f t="shared" si="18"/>
        <v>2.4604890328398183E-3</v>
      </c>
      <c r="K56" s="215">
        <f t="shared" si="19"/>
        <v>1.3286815562405369E-3</v>
      </c>
      <c r="L56" s="52">
        <f t="shared" si="23"/>
        <v>-0.47022453191169206</v>
      </c>
      <c r="N56" s="27">
        <f t="shared" ref="N56" si="24">(H56/B56)*10</f>
        <v>8</v>
      </c>
      <c r="O56" s="152">
        <f t="shared" ref="O56" si="25">(I56/C56)*10</f>
        <v>6.8628863826232243</v>
      </c>
      <c r="P56" s="52">
        <f t="shared" ref="P56" si="26">(O56-N56)/N56</f>
        <v>-0.14213920217209697</v>
      </c>
    </row>
    <row r="57" spans="1:16" ht="20.100000000000001" customHeight="1" x14ac:dyDescent="0.25">
      <c r="A57" s="38" t="s">
        <v>212</v>
      </c>
      <c r="B57" s="19">
        <v>178.55</v>
      </c>
      <c r="C57" s="140">
        <v>193.79</v>
      </c>
      <c r="D57" s="247">
        <f t="shared" si="16"/>
        <v>5.4845064612277965E-4</v>
      </c>
      <c r="E57" s="215">
        <f t="shared" si="17"/>
        <v>6.0783470358828878E-4</v>
      </c>
      <c r="F57" s="52">
        <f t="shared" si="22"/>
        <v>8.535424250910098E-2</v>
      </c>
      <c r="H57" s="19">
        <v>130.762</v>
      </c>
      <c r="I57" s="140">
        <v>123.92500000000001</v>
      </c>
      <c r="J57" s="247">
        <f t="shared" si="18"/>
        <v>8.6453510101302774E-4</v>
      </c>
      <c r="K57" s="215">
        <f t="shared" si="19"/>
        <v>8.3515605257286597E-4</v>
      </c>
      <c r="L57" s="52">
        <f t="shared" si="23"/>
        <v>-5.2285832275431619E-2</v>
      </c>
      <c r="N57" s="27">
        <f t="shared" ref="N57:N60" si="27">(H57/B57)*10</f>
        <v>7.3235508260991313</v>
      </c>
      <c r="O57" s="152">
        <f t="shared" ref="O57:O60" si="28">(I57/C57)*10</f>
        <v>6.3948088136642767</v>
      </c>
      <c r="P57" s="52">
        <f t="shared" ref="P57:P60" si="29">(O57-N57)/N57</f>
        <v>-0.12681580758954689</v>
      </c>
    </row>
    <row r="58" spans="1:16" ht="20.100000000000001" customHeight="1" x14ac:dyDescent="0.25">
      <c r="A58" s="38" t="s">
        <v>195</v>
      </c>
      <c r="B58" s="19">
        <v>273.43000000000006</v>
      </c>
      <c r="C58" s="140">
        <v>206.83</v>
      </c>
      <c r="D58" s="247">
        <f t="shared" si="16"/>
        <v>8.3989280408485953E-4</v>
      </c>
      <c r="E58" s="215">
        <f t="shared" si="17"/>
        <v>6.4873549586235498E-4</v>
      </c>
      <c r="F58" s="52">
        <f t="shared" si="22"/>
        <v>-0.24357239512855222</v>
      </c>
      <c r="H58" s="19">
        <v>151.756</v>
      </c>
      <c r="I58" s="140">
        <v>119.79600000000001</v>
      </c>
      <c r="J58" s="247">
        <f t="shared" si="18"/>
        <v>1.0033372752736502E-3</v>
      </c>
      <c r="K58" s="215">
        <f t="shared" si="19"/>
        <v>8.0732987269734957E-4</v>
      </c>
      <c r="L58" s="52">
        <f t="shared" si="23"/>
        <v>-0.21060122828751413</v>
      </c>
      <c r="N58" s="27">
        <f t="shared" ref="N58:N59" si="30">(H58/B58)*10</f>
        <v>5.5500859452144962</v>
      </c>
      <c r="O58" s="152">
        <f t="shared" ref="O58:O59" si="31">(I58/C58)*10</f>
        <v>5.7920030943286758</v>
      </c>
      <c r="P58" s="52">
        <f t="shared" ref="P58:P59" si="32">(O58-N58)/N58</f>
        <v>4.3588000528671123E-2</v>
      </c>
    </row>
    <row r="59" spans="1:16" ht="20.100000000000001" customHeight="1" x14ac:dyDescent="0.25">
      <c r="A59" s="38" t="s">
        <v>211</v>
      </c>
      <c r="B59" s="19">
        <v>143.53</v>
      </c>
      <c r="C59" s="140">
        <v>182.34</v>
      </c>
      <c r="D59" s="247">
        <f t="shared" si="16"/>
        <v>4.4087998453095804E-4</v>
      </c>
      <c r="E59" s="215">
        <f t="shared" si="17"/>
        <v>5.7192104779549291E-4</v>
      </c>
      <c r="F59" s="52">
        <f t="shared" ref="F59:F60" si="33">(C59-B59)/B59</f>
        <v>0.27039643280150494</v>
      </c>
      <c r="H59" s="19">
        <v>109.187</v>
      </c>
      <c r="I59" s="140">
        <v>113.79300000000001</v>
      </c>
      <c r="J59" s="247">
        <f t="shared" si="18"/>
        <v>7.218916357528139E-4</v>
      </c>
      <c r="K59" s="215">
        <f t="shared" si="19"/>
        <v>7.6687442154871202E-4</v>
      </c>
      <c r="L59" s="52">
        <f t="shared" ref="L59:L60" si="34">(I59-H59)/H59</f>
        <v>4.2184509144861645E-2</v>
      </c>
      <c r="N59" s="27">
        <f t="shared" si="30"/>
        <v>7.6072598063122685</v>
      </c>
      <c r="O59" s="152">
        <f t="shared" si="31"/>
        <v>6.2407041790062525</v>
      </c>
      <c r="P59" s="52">
        <f t="shared" si="32"/>
        <v>-0.17963835363846656</v>
      </c>
    </row>
    <row r="60" spans="1:16" ht="20.100000000000001" customHeight="1" x14ac:dyDescent="0.25">
      <c r="A60" s="38" t="s">
        <v>190</v>
      </c>
      <c r="B60" s="19">
        <v>519.53</v>
      </c>
      <c r="C60" s="140">
        <v>201.72000000000003</v>
      </c>
      <c r="D60" s="247">
        <f t="shared" si="16"/>
        <v>1.5958362597601101E-3</v>
      </c>
      <c r="E60" s="215">
        <f t="shared" si="17"/>
        <v>6.327076547181466E-4</v>
      </c>
      <c r="F60" s="52">
        <f t="shared" si="33"/>
        <v>-0.61172598310010962</v>
      </c>
      <c r="H60" s="19">
        <v>134.60299999999998</v>
      </c>
      <c r="I60" s="140">
        <v>105.211</v>
      </c>
      <c r="J60" s="247">
        <f t="shared" si="18"/>
        <v>8.8992993531497339E-4</v>
      </c>
      <c r="K60" s="215">
        <f t="shared" si="19"/>
        <v>7.0903855918695818E-4</v>
      </c>
      <c r="L60" s="52">
        <f t="shared" si="34"/>
        <v>-0.21836066060934739</v>
      </c>
      <c r="N60" s="27">
        <f t="shared" si="27"/>
        <v>2.5908609704925607</v>
      </c>
      <c r="O60" s="152">
        <f t="shared" si="28"/>
        <v>5.2156950228038852</v>
      </c>
      <c r="P60" s="52">
        <f t="shared" si="29"/>
        <v>1.0131126610828156</v>
      </c>
    </row>
    <row r="61" spans="1:16" ht="20.100000000000001" customHeight="1" thickBot="1" x14ac:dyDescent="0.3">
      <c r="A61" s="8" t="s">
        <v>17</v>
      </c>
      <c r="B61" s="19">
        <f>B62-SUM(B39:B60)</f>
        <v>290.91999999992549</v>
      </c>
      <c r="C61" s="140">
        <f>C62-SUM(C39:C60)</f>
        <v>218.51000000006752</v>
      </c>
      <c r="D61" s="247">
        <f t="shared" si="16"/>
        <v>8.9361670103611411E-4</v>
      </c>
      <c r="E61" s="215">
        <f t="shared" si="17"/>
        <v>6.8537056133504315E-4</v>
      </c>
      <c r="F61" s="52">
        <f t="shared" ref="F61" si="35">(C61-B61)/B61</f>
        <v>-0.24890004124802872</v>
      </c>
      <c r="H61" s="19">
        <f>H62-SUM(H39:H60)</f>
        <v>214.85300000000279</v>
      </c>
      <c r="I61" s="140">
        <f>I62-SUM(I39:I60)</f>
        <v>184.56300000002375</v>
      </c>
      <c r="J61" s="247">
        <f t="shared" si="18"/>
        <v>1.4205041224358336E-3</v>
      </c>
      <c r="K61" s="215">
        <f t="shared" si="19"/>
        <v>1.2438080010572982E-3</v>
      </c>
      <c r="L61" s="52">
        <f t="shared" ref="L61" si="36">(I61-H61)/H61</f>
        <v>-0.14098011198344287</v>
      </c>
      <c r="N61" s="27">
        <f t="shared" si="20"/>
        <v>7.3852949264422465</v>
      </c>
      <c r="O61" s="152">
        <f t="shared" si="21"/>
        <v>8.4464326575427542</v>
      </c>
      <c r="P61" s="52">
        <f t="shared" ref="P61" si="37">(O61-N61)/N61</f>
        <v>0.14368251256983919</v>
      </c>
    </row>
    <row r="62" spans="1:16" ht="26.25" customHeight="1" thickBot="1" x14ac:dyDescent="0.3">
      <c r="A62" s="12" t="s">
        <v>18</v>
      </c>
      <c r="B62" s="17">
        <v>325553.44999999995</v>
      </c>
      <c r="C62" s="145">
        <v>318820.22999999992</v>
      </c>
      <c r="D62" s="253">
        <f>SUM(D39:D61)</f>
        <v>0.99999999999999989</v>
      </c>
      <c r="E62" s="254">
        <f>SUM(E39:E61)</f>
        <v>1</v>
      </c>
      <c r="F62" s="57">
        <f t="shared" si="22"/>
        <v>-2.0682379498666137E-2</v>
      </c>
      <c r="G62" s="1"/>
      <c r="H62" s="17">
        <v>151251.23300000001</v>
      </c>
      <c r="I62" s="145">
        <v>148385.44200000007</v>
      </c>
      <c r="J62" s="253">
        <f>SUM(J39:J61)</f>
        <v>1.0000000000000002</v>
      </c>
      <c r="K62" s="254">
        <f>SUM(K39:K61)</f>
        <v>0.99999999999999989</v>
      </c>
      <c r="L62" s="57">
        <f t="shared" si="23"/>
        <v>-1.89472240533731E-2</v>
      </c>
      <c r="M62" s="1"/>
      <c r="N62" s="29">
        <f t="shared" si="20"/>
        <v>4.645972358763208</v>
      </c>
      <c r="O62" s="146">
        <f t="shared" si="21"/>
        <v>4.6542040948907202</v>
      </c>
      <c r="P62" s="57">
        <v>0</v>
      </c>
    </row>
    <row r="64" spans="1:16" ht="15.75" thickBot="1" x14ac:dyDescent="0.3"/>
    <row r="65" spans="1:16" x14ac:dyDescent="0.25">
      <c r="A65" s="376" t="s">
        <v>15</v>
      </c>
      <c r="B65" s="364" t="s">
        <v>1</v>
      </c>
      <c r="C65" s="362"/>
      <c r="D65" s="364" t="s">
        <v>104</v>
      </c>
      <c r="E65" s="362"/>
      <c r="F65" s="130" t="s">
        <v>0</v>
      </c>
      <c r="H65" s="374" t="s">
        <v>19</v>
      </c>
      <c r="I65" s="375"/>
      <c r="J65" s="364" t="s">
        <v>104</v>
      </c>
      <c r="K65" s="365"/>
      <c r="L65" s="130" t="s">
        <v>0</v>
      </c>
      <c r="N65" s="372" t="s">
        <v>22</v>
      </c>
      <c r="O65" s="362"/>
      <c r="P65" s="130" t="s">
        <v>0</v>
      </c>
    </row>
    <row r="66" spans="1:16" x14ac:dyDescent="0.25">
      <c r="A66" s="377"/>
      <c r="B66" s="367" t="str">
        <f>B5</f>
        <v>jan-out</v>
      </c>
      <c r="C66" s="369"/>
      <c r="D66" s="367" t="str">
        <f>B5</f>
        <v>jan-out</v>
      </c>
      <c r="E66" s="369"/>
      <c r="F66" s="131" t="str">
        <f>F37</f>
        <v>2025/2024</v>
      </c>
      <c r="H66" s="370" t="str">
        <f>B5</f>
        <v>jan-out</v>
      </c>
      <c r="I66" s="369"/>
      <c r="J66" s="367" t="str">
        <f>B5</f>
        <v>jan-out</v>
      </c>
      <c r="K66" s="368"/>
      <c r="L66" s="131" t="str">
        <f>L37</f>
        <v>2025/2024</v>
      </c>
      <c r="N66" s="370" t="str">
        <f>B5</f>
        <v>jan-out</v>
      </c>
      <c r="O66" s="368"/>
      <c r="P66" s="131" t="str">
        <f>P37</f>
        <v>2025/2024</v>
      </c>
    </row>
    <row r="67" spans="1:16" ht="19.5" customHeight="1" thickBot="1" x14ac:dyDescent="0.3">
      <c r="A67" s="378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05" t="s">
        <v>165</v>
      </c>
      <c r="B68" s="115">
        <v>40836.399999999987</v>
      </c>
      <c r="C68" s="147">
        <v>41279.780000000006</v>
      </c>
      <c r="D68" s="247">
        <f>B68/$B$96</f>
        <v>0.38107776500770629</v>
      </c>
      <c r="E68" s="246">
        <f>C68/$C$96</f>
        <v>0.38870921768368949</v>
      </c>
      <c r="F68" s="61">
        <f t="shared" ref="F68:F94" si="38">(C68-B68)/B68</f>
        <v>1.0857470296108849E-2</v>
      </c>
      <c r="H68" s="19">
        <v>25225.424999999992</v>
      </c>
      <c r="I68" s="147">
        <v>25998.090000000004</v>
      </c>
      <c r="J68" s="245">
        <f>H68/$H$96</f>
        <v>0.27350775544331973</v>
      </c>
      <c r="K68" s="246">
        <f>I68/$I$96</f>
        <v>0.29462219129771477</v>
      </c>
      <c r="L68" s="61">
        <f t="shared" ref="L68:L91" si="39">(I68-H68)/H68</f>
        <v>3.0630405632413014E-2</v>
      </c>
      <c r="N68" s="41">
        <f t="shared" ref="N68:N96" si="40">(H68/B68)*10</f>
        <v>6.1771911823765073</v>
      </c>
      <c r="O68" s="149">
        <f t="shared" ref="O68:O96" si="41">(I68/C68)*10</f>
        <v>6.2980204836362983</v>
      </c>
      <c r="P68" s="61">
        <f t="shared" si="8"/>
        <v>1.9560557167878551E-2</v>
      </c>
    </row>
    <row r="69" spans="1:16" ht="20.100000000000001" customHeight="1" x14ac:dyDescent="0.25">
      <c r="A69" s="306" t="s">
        <v>163</v>
      </c>
      <c r="B69" s="117">
        <v>25761.4</v>
      </c>
      <c r="C69" s="140">
        <v>24602.26</v>
      </c>
      <c r="D69" s="247">
        <f t="shared" ref="D69:D95" si="42">B69/$B$96</f>
        <v>0.24040064098376765</v>
      </c>
      <c r="E69" s="215">
        <f t="shared" ref="E69:E95" si="43">C69/$C$96</f>
        <v>0.23166609022263984</v>
      </c>
      <c r="F69" s="52">
        <f t="shared" si="38"/>
        <v>-4.4995225414767949E-2</v>
      </c>
      <c r="H69" s="19">
        <v>29053.373</v>
      </c>
      <c r="I69" s="140">
        <v>25022.078999999998</v>
      </c>
      <c r="J69" s="214">
        <f t="shared" ref="J69:J96" si="44">H69/$H$96</f>
        <v>0.31501244626354369</v>
      </c>
      <c r="K69" s="215">
        <f t="shared" ref="K69:K96" si="45">I69/$I$96</f>
        <v>0.28356159032469419</v>
      </c>
      <c r="L69" s="52">
        <f t="shared" si="39"/>
        <v>-0.13875476695941644</v>
      </c>
      <c r="N69" s="40">
        <f t="shared" si="40"/>
        <v>11.277870379715386</v>
      </c>
      <c r="O69" s="143">
        <f t="shared" si="41"/>
        <v>10.170642453173</v>
      </c>
      <c r="P69" s="52">
        <f t="shared" si="8"/>
        <v>-9.8177039570686075E-2</v>
      </c>
    </row>
    <row r="70" spans="1:16" ht="20.100000000000001" customHeight="1" x14ac:dyDescent="0.25">
      <c r="A70" s="306" t="s">
        <v>167</v>
      </c>
      <c r="B70" s="117">
        <v>9056.869999999999</v>
      </c>
      <c r="C70" s="140">
        <v>8940.73</v>
      </c>
      <c r="D70" s="247">
        <f t="shared" si="42"/>
        <v>8.4517043068569844E-2</v>
      </c>
      <c r="E70" s="215">
        <f t="shared" si="43"/>
        <v>8.4189987539204245E-2</v>
      </c>
      <c r="F70" s="52">
        <f t="shared" si="38"/>
        <v>-1.2823414711704974E-2</v>
      </c>
      <c r="H70" s="19">
        <v>8784.3269999999993</v>
      </c>
      <c r="I70" s="140">
        <v>8199.9069999999992</v>
      </c>
      <c r="J70" s="214">
        <f t="shared" si="44"/>
        <v>9.5244443288870301E-2</v>
      </c>
      <c r="K70" s="215">
        <f t="shared" si="45"/>
        <v>9.2925079064557034E-2</v>
      </c>
      <c r="L70" s="52">
        <f t="shared" si="39"/>
        <v>-6.6529854819839945E-2</v>
      </c>
      <c r="N70" s="40">
        <f t="shared" si="40"/>
        <v>9.6990759500798838</v>
      </c>
      <c r="O70" s="143">
        <f t="shared" si="41"/>
        <v>9.1714065853683078</v>
      </c>
      <c r="P70" s="52">
        <f t="shared" si="8"/>
        <v>-5.4404086268365598E-2</v>
      </c>
    </row>
    <row r="71" spans="1:16" ht="20.100000000000001" customHeight="1" x14ac:dyDescent="0.25">
      <c r="A71" s="306" t="s">
        <v>177</v>
      </c>
      <c r="B71" s="117">
        <v>2001.93</v>
      </c>
      <c r="C71" s="140">
        <v>2019.2899999999995</v>
      </c>
      <c r="D71" s="247">
        <f t="shared" si="42"/>
        <v>1.8681642115903403E-2</v>
      </c>
      <c r="E71" s="215">
        <f t="shared" si="43"/>
        <v>1.9014554733007227E-2</v>
      </c>
      <c r="F71" s="52">
        <f t="shared" si="38"/>
        <v>8.6716318752401156E-3</v>
      </c>
      <c r="H71" s="19">
        <v>6133.18</v>
      </c>
      <c r="I71" s="140">
        <v>6576.768</v>
      </c>
      <c r="J71" s="214">
        <f t="shared" si="44"/>
        <v>6.6499267922338692E-2</v>
      </c>
      <c r="K71" s="215">
        <f t="shared" si="45"/>
        <v>7.4530928995810403E-2</v>
      </c>
      <c r="L71" s="52">
        <f t="shared" si="39"/>
        <v>7.2325938583247137E-2</v>
      </c>
      <c r="N71" s="40">
        <f t="shared" si="40"/>
        <v>30.636335935821933</v>
      </c>
      <c r="O71" s="143">
        <f t="shared" si="41"/>
        <v>32.569705193409575</v>
      </c>
      <c r="P71" s="52">
        <f t="shared" si="8"/>
        <v>6.3107065467545867E-2</v>
      </c>
    </row>
    <row r="72" spans="1:16" ht="20.100000000000001" customHeight="1" x14ac:dyDescent="0.25">
      <c r="A72" s="306" t="s">
        <v>174</v>
      </c>
      <c r="B72" s="117">
        <v>4812.88</v>
      </c>
      <c r="C72" s="140">
        <v>4332.9699999999993</v>
      </c>
      <c r="D72" s="247">
        <f t="shared" si="42"/>
        <v>4.4912909895345576E-2</v>
      </c>
      <c r="E72" s="215">
        <f t="shared" si="43"/>
        <v>4.0801219845330944E-2</v>
      </c>
      <c r="F72" s="52">
        <f t="shared" si="38"/>
        <v>-9.9713684945396674E-2</v>
      </c>
      <c r="H72" s="19">
        <v>3122.3040000000001</v>
      </c>
      <c r="I72" s="140">
        <v>3013.7609999999995</v>
      </c>
      <c r="J72" s="214">
        <f t="shared" si="44"/>
        <v>3.3853715402285565E-2</v>
      </c>
      <c r="K72" s="215">
        <f t="shared" si="45"/>
        <v>3.415331164203185E-2</v>
      </c>
      <c r="L72" s="52">
        <f t="shared" si="39"/>
        <v>-3.476375138359384E-2</v>
      </c>
      <c r="N72" s="40">
        <f t="shared" si="40"/>
        <v>6.4873921643589707</v>
      </c>
      <c r="O72" s="143">
        <f t="shared" si="41"/>
        <v>6.9554162618250306</v>
      </c>
      <c r="P72" s="52">
        <f t="shared" ref="P72:P76" si="46">(O72-N72)/N72</f>
        <v>7.2143641945577694E-2</v>
      </c>
    </row>
    <row r="73" spans="1:16" ht="20.100000000000001" customHeight="1" x14ac:dyDescent="0.25">
      <c r="A73" s="306" t="s">
        <v>164</v>
      </c>
      <c r="B73" s="117">
        <v>5175.420000000001</v>
      </c>
      <c r="C73" s="140">
        <v>4966.5200000000004</v>
      </c>
      <c r="D73" s="247">
        <f t="shared" si="42"/>
        <v>4.8296066415653295E-2</v>
      </c>
      <c r="E73" s="215">
        <f t="shared" si="43"/>
        <v>4.6767015323492457E-2</v>
      </c>
      <c r="F73" s="52">
        <f t="shared" si="38"/>
        <v>-4.0363873849851899E-2</v>
      </c>
      <c r="H73" s="19">
        <v>2774.0839999999998</v>
      </c>
      <c r="I73" s="140">
        <v>2836.6569999999997</v>
      </c>
      <c r="J73" s="214">
        <f t="shared" si="44"/>
        <v>3.0078125076236632E-2</v>
      </c>
      <c r="K73" s="215">
        <f t="shared" si="45"/>
        <v>3.2146288488885198E-2</v>
      </c>
      <c r="L73" s="52">
        <f t="shared" si="39"/>
        <v>2.2556274431487968E-2</v>
      </c>
      <c r="N73" s="40">
        <f t="shared" si="40"/>
        <v>5.3601137685443874</v>
      </c>
      <c r="O73" s="143">
        <f t="shared" si="41"/>
        <v>5.7115585963612334</v>
      </c>
      <c r="P73" s="52">
        <f t="shared" si="46"/>
        <v>6.5566673207439349E-2</v>
      </c>
    </row>
    <row r="74" spans="1:16" ht="20.100000000000001" customHeight="1" x14ac:dyDescent="0.25">
      <c r="A74" s="306" t="s">
        <v>198</v>
      </c>
      <c r="B74" s="117">
        <v>2263.92</v>
      </c>
      <c r="C74" s="140">
        <v>2501.71</v>
      </c>
      <c r="D74" s="247">
        <f t="shared" si="42"/>
        <v>2.1126484551925409E-2</v>
      </c>
      <c r="E74" s="215">
        <f t="shared" si="43"/>
        <v>2.3557241268520875E-2</v>
      </c>
      <c r="F74" s="52">
        <f t="shared" si="38"/>
        <v>0.10503463019894695</v>
      </c>
      <c r="H74" s="19">
        <v>2292.779</v>
      </c>
      <c r="I74" s="140">
        <v>2614.0949999999998</v>
      </c>
      <c r="J74" s="214">
        <f t="shared" si="44"/>
        <v>2.485955491404325E-2</v>
      </c>
      <c r="K74" s="215">
        <f t="shared" si="45"/>
        <v>2.9624114585356059E-2</v>
      </c>
      <c r="L74" s="52">
        <f t="shared" si="39"/>
        <v>0.14014259551400279</v>
      </c>
      <c r="N74" s="40">
        <f t="shared" si="40"/>
        <v>10.127473585639068</v>
      </c>
      <c r="O74" s="143">
        <f t="shared" si="41"/>
        <v>10.449232724816223</v>
      </c>
      <c r="P74" s="52">
        <f t="shared" si="46"/>
        <v>3.1770918626084124E-2</v>
      </c>
    </row>
    <row r="75" spans="1:16" ht="20.100000000000001" customHeight="1" x14ac:dyDescent="0.25">
      <c r="A75" s="306" t="s">
        <v>202</v>
      </c>
      <c r="B75" s="117">
        <v>914.53000000000009</v>
      </c>
      <c r="C75" s="140">
        <v>1435.71</v>
      </c>
      <c r="D75" s="247">
        <f t="shared" si="42"/>
        <v>8.5342255544685088E-3</v>
      </c>
      <c r="E75" s="215">
        <f t="shared" si="43"/>
        <v>1.3519299543763309E-2</v>
      </c>
      <c r="F75" s="52">
        <f t="shared" si="38"/>
        <v>0.56988835795435899</v>
      </c>
      <c r="H75" s="19">
        <v>1342.383</v>
      </c>
      <c r="I75" s="140">
        <v>2132.2530000000002</v>
      </c>
      <c r="J75" s="214">
        <f t="shared" si="44"/>
        <v>1.4554845409949288E-2</v>
      </c>
      <c r="K75" s="215">
        <f t="shared" si="45"/>
        <v>2.416366168672876E-2</v>
      </c>
      <c r="L75" s="52">
        <f t="shared" si="39"/>
        <v>0.58840882222137803</v>
      </c>
      <c r="N75" s="40">
        <f t="shared" si="40"/>
        <v>14.678392179589515</v>
      </c>
      <c r="O75" s="143">
        <f t="shared" si="41"/>
        <v>14.851557765844079</v>
      </c>
      <c r="P75" s="52">
        <f t="shared" si="46"/>
        <v>1.1797312957433642E-2</v>
      </c>
    </row>
    <row r="76" spans="1:16" ht="20.100000000000001" customHeight="1" x14ac:dyDescent="0.25">
      <c r="A76" s="306" t="s">
        <v>178</v>
      </c>
      <c r="B76" s="117">
        <v>1533.7</v>
      </c>
      <c r="C76" s="140">
        <v>1463.7700000000004</v>
      </c>
      <c r="D76" s="247">
        <f t="shared" si="42"/>
        <v>1.4312205977811937E-2</v>
      </c>
      <c r="E76" s="215">
        <f t="shared" si="43"/>
        <v>1.3783525289351209E-2</v>
      </c>
      <c r="F76" s="52">
        <f t="shared" si="38"/>
        <v>-4.5595618439068661E-2</v>
      </c>
      <c r="H76" s="19">
        <v>1671.4070000000004</v>
      </c>
      <c r="I76" s="140">
        <v>1604.74</v>
      </c>
      <c r="J76" s="214">
        <f t="shared" si="44"/>
        <v>1.8122302280427504E-2</v>
      </c>
      <c r="K76" s="215">
        <f t="shared" si="45"/>
        <v>1.8185644224752461E-2</v>
      </c>
      <c r="L76" s="52">
        <f t="shared" si="39"/>
        <v>-3.9886754094006042E-2</v>
      </c>
      <c r="N76" s="40">
        <f t="shared" si="40"/>
        <v>10.897874421334031</v>
      </c>
      <c r="O76" s="143">
        <f t="shared" si="41"/>
        <v>10.96306113665398</v>
      </c>
      <c r="P76" s="52">
        <f t="shared" si="46"/>
        <v>5.9815990531454522E-3</v>
      </c>
    </row>
    <row r="77" spans="1:16" ht="20.100000000000001" customHeight="1" x14ac:dyDescent="0.25">
      <c r="A77" s="306" t="s">
        <v>172</v>
      </c>
      <c r="B77" s="117">
        <v>3005.07</v>
      </c>
      <c r="C77" s="140">
        <v>2876.7700000000004</v>
      </c>
      <c r="D77" s="247">
        <f t="shared" si="42"/>
        <v>2.8042759873341146E-2</v>
      </c>
      <c r="E77" s="215">
        <f t="shared" si="43"/>
        <v>2.7088977125263442E-2</v>
      </c>
      <c r="F77" s="52">
        <f t="shared" si="38"/>
        <v>-4.2694512939798313E-2</v>
      </c>
      <c r="H77" s="19">
        <v>2384.9929999999999</v>
      </c>
      <c r="I77" s="140">
        <v>1403.7219999999998</v>
      </c>
      <c r="J77" s="214">
        <f t="shared" si="44"/>
        <v>2.5859389174930837E-2</v>
      </c>
      <c r="K77" s="215">
        <f t="shared" si="45"/>
        <v>1.5907616736953008E-2</v>
      </c>
      <c r="L77" s="52">
        <f t="shared" si="39"/>
        <v>-0.41143558911912959</v>
      </c>
      <c r="N77" s="40">
        <f t="shared" ref="N77:N78" si="47">(H77/B77)*10</f>
        <v>7.936563873720079</v>
      </c>
      <c r="O77" s="143">
        <f t="shared" ref="O77:O78" si="48">(I77/C77)*10</f>
        <v>4.8795072251170568</v>
      </c>
      <c r="P77" s="52">
        <f t="shared" ref="P77:P78" si="49">(O77-N77)/N77</f>
        <v>-0.38518642289589466</v>
      </c>
    </row>
    <row r="78" spans="1:16" ht="20.100000000000001" customHeight="1" x14ac:dyDescent="0.25">
      <c r="A78" s="306" t="s">
        <v>182</v>
      </c>
      <c r="B78" s="117">
        <v>985.43999999999994</v>
      </c>
      <c r="C78" s="140">
        <v>1150.67</v>
      </c>
      <c r="D78" s="247">
        <f t="shared" si="42"/>
        <v>9.1959446167927186E-3</v>
      </c>
      <c r="E78" s="215">
        <f t="shared" si="43"/>
        <v>1.083523302479061E-2</v>
      </c>
      <c r="F78" s="52">
        <f t="shared" si="38"/>
        <v>0.16767129404124059</v>
      </c>
      <c r="H78" s="19">
        <v>692.68799999999987</v>
      </c>
      <c r="I78" s="140">
        <v>802.822</v>
      </c>
      <c r="J78" s="214">
        <f t="shared" si="44"/>
        <v>7.5104994307339636E-3</v>
      </c>
      <c r="K78" s="215">
        <f t="shared" si="45"/>
        <v>9.0979443821455324E-3</v>
      </c>
      <c r="L78" s="52">
        <f t="shared" si="39"/>
        <v>0.15899510313445614</v>
      </c>
      <c r="N78" s="40">
        <f t="shared" si="47"/>
        <v>7.029225523623964</v>
      </c>
      <c r="O78" s="143">
        <f t="shared" si="48"/>
        <v>6.9769960110196658</v>
      </c>
      <c r="P78" s="52">
        <f t="shared" si="49"/>
        <v>-7.4303367318012768E-3</v>
      </c>
    </row>
    <row r="79" spans="1:16" ht="20.100000000000001" customHeight="1" x14ac:dyDescent="0.25">
      <c r="A79" s="306" t="s">
        <v>206</v>
      </c>
      <c r="B79" s="117">
        <v>687.5100000000001</v>
      </c>
      <c r="C79" s="140">
        <v>1045.8799999999999</v>
      </c>
      <c r="D79" s="247">
        <f t="shared" si="42"/>
        <v>6.4157167189186192E-3</v>
      </c>
      <c r="E79" s="215">
        <f t="shared" si="43"/>
        <v>9.8484826370445061E-3</v>
      </c>
      <c r="F79" s="52">
        <f t="shared" si="38"/>
        <v>0.52125787261276157</v>
      </c>
      <c r="H79" s="19">
        <v>574.84799999999996</v>
      </c>
      <c r="I79" s="140">
        <v>770.35799999999995</v>
      </c>
      <c r="J79" s="214">
        <f t="shared" si="44"/>
        <v>6.2328141627378533E-3</v>
      </c>
      <c r="K79" s="215">
        <f t="shared" si="45"/>
        <v>8.7300475551752039E-3</v>
      </c>
      <c r="L79" s="52">
        <f t="shared" ref="L79:L80" si="50">(I79-H79)/H79</f>
        <v>0.34010729792919175</v>
      </c>
      <c r="N79" s="40">
        <f t="shared" ref="N79:N80" si="51">(H79/B79)*10</f>
        <v>8.3613038355805713</v>
      </c>
      <c r="O79" s="143">
        <f t="shared" ref="O79:O80" si="52">(I79/C79)*10</f>
        <v>7.3656442421692736</v>
      </c>
      <c r="P79" s="52">
        <f t="shared" ref="P79:P80" si="53">(O79-N79)/N79</f>
        <v>-0.11907946571375415</v>
      </c>
    </row>
    <row r="80" spans="1:16" ht="20.100000000000001" customHeight="1" x14ac:dyDescent="0.25">
      <c r="A80" s="306" t="s">
        <v>199</v>
      </c>
      <c r="B80" s="117">
        <v>440.15</v>
      </c>
      <c r="C80" s="140">
        <v>604.79999999999984</v>
      </c>
      <c r="D80" s="247">
        <f t="shared" si="42"/>
        <v>4.107398748864787E-3</v>
      </c>
      <c r="E80" s="215">
        <f t="shared" si="43"/>
        <v>5.6950723781738974E-3</v>
      </c>
      <c r="F80" s="52">
        <f t="shared" si="38"/>
        <v>0.3740770191980004</v>
      </c>
      <c r="H80" s="19">
        <v>495.02699999999999</v>
      </c>
      <c r="I80" s="140">
        <v>604.86400000000003</v>
      </c>
      <c r="J80" s="214">
        <f t="shared" si="44"/>
        <v>5.3673515373414043E-3</v>
      </c>
      <c r="K80" s="215">
        <f t="shared" si="45"/>
        <v>6.8545942073860392E-3</v>
      </c>
      <c r="L80" s="52">
        <f t="shared" si="50"/>
        <v>0.22188082670238199</v>
      </c>
      <c r="N80" s="40">
        <f t="shared" si="51"/>
        <v>11.246779506986256</v>
      </c>
      <c r="O80" s="143">
        <f t="shared" si="52"/>
        <v>10.001058201058203</v>
      </c>
      <c r="P80" s="52">
        <f t="shared" si="53"/>
        <v>-0.11076249028926345</v>
      </c>
    </row>
    <row r="81" spans="1:16" ht="20.100000000000001" customHeight="1" x14ac:dyDescent="0.25">
      <c r="A81" s="306" t="s">
        <v>185</v>
      </c>
      <c r="B81" s="117">
        <v>1370.2799999999997</v>
      </c>
      <c r="C81" s="140">
        <v>1081.4000000000001</v>
      </c>
      <c r="D81" s="247">
        <f t="shared" si="42"/>
        <v>1.2787200630681448E-2</v>
      </c>
      <c r="E81" s="215">
        <f t="shared" si="43"/>
        <v>1.0182955141794403E-2</v>
      </c>
      <c r="F81" s="52">
        <f t="shared" si="38"/>
        <v>-0.21081822693172178</v>
      </c>
      <c r="H81" s="19">
        <v>737.17699999999991</v>
      </c>
      <c r="I81" s="140">
        <v>590.06000000000006</v>
      </c>
      <c r="J81" s="214">
        <f t="shared" si="44"/>
        <v>7.9928733265917287E-3</v>
      </c>
      <c r="K81" s="215">
        <f t="shared" si="45"/>
        <v>6.68682853998619E-3</v>
      </c>
      <c r="L81" s="52">
        <f t="shared" si="39"/>
        <v>-0.19956808202100698</v>
      </c>
      <c r="N81" s="40">
        <f t="shared" ref="N81" si="54">(H81/B81)*10</f>
        <v>5.3797545027293694</v>
      </c>
      <c r="O81" s="143">
        <f t="shared" ref="O81" si="55">(I81/C81)*10</f>
        <v>5.4564453486221565</v>
      </c>
      <c r="P81" s="52">
        <f t="shared" ref="P81" si="56">(O81-N81)/N81</f>
        <v>1.4255454566538059E-2</v>
      </c>
    </row>
    <row r="82" spans="1:16" ht="20.100000000000001" customHeight="1" x14ac:dyDescent="0.25">
      <c r="A82" s="306" t="s">
        <v>228</v>
      </c>
      <c r="B82" s="117">
        <v>679.71</v>
      </c>
      <c r="C82" s="140">
        <v>652.55000000000007</v>
      </c>
      <c r="D82" s="247">
        <f t="shared" si="42"/>
        <v>6.3429285552445407E-3</v>
      </c>
      <c r="E82" s="215">
        <f t="shared" si="43"/>
        <v>6.1447081355446072E-3</v>
      </c>
      <c r="F82" s="52">
        <f t="shared" si="38"/>
        <v>-3.9958217475099624E-2</v>
      </c>
      <c r="H82" s="19">
        <v>608.44299999999998</v>
      </c>
      <c r="I82" s="140">
        <v>552.54999999999995</v>
      </c>
      <c r="J82" s="214">
        <f t="shared" si="44"/>
        <v>6.5970693950726236E-3</v>
      </c>
      <c r="K82" s="215">
        <f t="shared" si="45"/>
        <v>6.2617481438656548E-3</v>
      </c>
      <c r="L82" s="52">
        <f t="shared" si="39"/>
        <v>-9.1862343719954095E-2</v>
      </c>
      <c r="N82" s="40">
        <f t="shared" ref="N82" si="57">(H82/B82)*10</f>
        <v>8.9515087316649744</v>
      </c>
      <c r="O82" s="143">
        <f t="shared" ref="O82" si="58">(I82/C82)*10</f>
        <v>8.4675503792812794</v>
      </c>
      <c r="P82" s="52">
        <f t="shared" ref="P82" si="59">(O82-N82)/N82</f>
        <v>-5.4064445099823867E-2</v>
      </c>
    </row>
    <row r="83" spans="1:16" ht="20.100000000000001" customHeight="1" x14ac:dyDescent="0.25">
      <c r="A83" s="306" t="s">
        <v>219</v>
      </c>
      <c r="B83" s="117">
        <v>669.65000000000009</v>
      </c>
      <c r="C83" s="140">
        <v>504.9</v>
      </c>
      <c r="D83" s="247">
        <f t="shared" si="42"/>
        <v>6.2490504877366921E-3</v>
      </c>
      <c r="E83" s="215">
        <f t="shared" si="43"/>
        <v>4.7543684585648173E-3</v>
      </c>
      <c r="F83" s="52">
        <f t="shared" si="38"/>
        <v>-0.24602404241021442</v>
      </c>
      <c r="H83" s="19">
        <v>754.46500000000003</v>
      </c>
      <c r="I83" s="140">
        <v>551.38599999999997</v>
      </c>
      <c r="J83" s="214">
        <f t="shared" si="44"/>
        <v>8.1803192101042622E-3</v>
      </c>
      <c r="K83" s="215">
        <f t="shared" si="45"/>
        <v>6.2485571659641808E-3</v>
      </c>
      <c r="L83" s="52">
        <f t="shared" si="39"/>
        <v>-0.26916954398149689</v>
      </c>
      <c r="N83" s="40">
        <f t="shared" ref="N83" si="60">(H83/B83)*10</f>
        <v>11.26655715672366</v>
      </c>
      <c r="O83" s="143">
        <f t="shared" ref="O83" si="61">(I83/C83)*10</f>
        <v>10.920697167755991</v>
      </c>
      <c r="P83" s="52">
        <f t="shared" ref="P83" si="62">(O83-N83)/N83</f>
        <v>-3.0697930535173914E-2</v>
      </c>
    </row>
    <row r="84" spans="1:16" ht="20.100000000000001" customHeight="1" x14ac:dyDescent="0.25">
      <c r="A84" s="306" t="s">
        <v>186</v>
      </c>
      <c r="B84" s="117">
        <v>528.37</v>
      </c>
      <c r="C84" s="140">
        <v>532.33999999999992</v>
      </c>
      <c r="D84" s="247">
        <f t="shared" si="42"/>
        <v>4.9306515436503178E-3</v>
      </c>
      <c r="E84" s="215">
        <f t="shared" si="43"/>
        <v>5.0127560016486328E-3</v>
      </c>
      <c r="F84" s="52">
        <f t="shared" si="38"/>
        <v>7.5136741298709496E-3</v>
      </c>
      <c r="H84" s="19">
        <v>474.649</v>
      </c>
      <c r="I84" s="140">
        <v>471.46600000000007</v>
      </c>
      <c r="J84" s="214">
        <f t="shared" si="44"/>
        <v>5.146402195935899E-3</v>
      </c>
      <c r="K84" s="215">
        <f t="shared" si="45"/>
        <v>5.3428673430382153E-3</v>
      </c>
      <c r="L84" s="52">
        <f t="shared" si="39"/>
        <v>-6.7060080185567354E-3</v>
      </c>
      <c r="N84" s="40">
        <f t="shared" ref="N84:N90" si="63">(H84/B84)*10</f>
        <v>8.9832692999224033</v>
      </c>
      <c r="O84" s="143">
        <f t="shared" ref="O84:O90" si="64">(I84/C84)*10</f>
        <v>8.856482699026941</v>
      </c>
      <c r="P84" s="52">
        <f t="shared" ref="P84:P90" si="65">(O84-N84)/N84</f>
        <v>-1.4113636880123088E-2</v>
      </c>
    </row>
    <row r="85" spans="1:16" ht="20.100000000000001" customHeight="1" x14ac:dyDescent="0.25">
      <c r="A85" s="306" t="s">
        <v>229</v>
      </c>
      <c r="B85" s="117">
        <v>560.10000000000014</v>
      </c>
      <c r="C85" s="140">
        <v>440.45999999999992</v>
      </c>
      <c r="D85" s="247">
        <f t="shared" si="42"/>
        <v>5.226750060750125E-3</v>
      </c>
      <c r="E85" s="215">
        <f t="shared" si="43"/>
        <v>4.1475720563665264E-3</v>
      </c>
      <c r="F85" s="52">
        <f t="shared" si="38"/>
        <v>-0.21360471344402818</v>
      </c>
      <c r="H85" s="19">
        <v>421.86700000000002</v>
      </c>
      <c r="I85" s="140">
        <v>442.47199999999998</v>
      </c>
      <c r="J85" s="214">
        <f t="shared" si="44"/>
        <v>4.574111090917478E-3</v>
      </c>
      <c r="K85" s="215">
        <f t="shared" si="45"/>
        <v>5.0142941357569889E-3</v>
      </c>
      <c r="L85" s="52">
        <f t="shared" si="39"/>
        <v>4.8842407678249211E-2</v>
      </c>
      <c r="N85" s="40">
        <f t="shared" si="63"/>
        <v>7.53199428673451</v>
      </c>
      <c r="O85" s="143">
        <f t="shared" si="64"/>
        <v>10.045679516868729</v>
      </c>
      <c r="P85" s="52">
        <f t="shared" si="65"/>
        <v>0.33373435167912552</v>
      </c>
    </row>
    <row r="86" spans="1:16" ht="20.100000000000001" customHeight="1" x14ac:dyDescent="0.25">
      <c r="A86" s="306" t="s">
        <v>166</v>
      </c>
      <c r="B86" s="117">
        <v>543.80000000000007</v>
      </c>
      <c r="C86" s="140">
        <v>689.94999999999982</v>
      </c>
      <c r="D86" s="247">
        <f t="shared" si="42"/>
        <v>5.0746414623030131E-3</v>
      </c>
      <c r="E86" s="215">
        <f t="shared" si="43"/>
        <v>6.496883576919776E-3</v>
      </c>
      <c r="F86" s="52">
        <f t="shared" si="38"/>
        <v>0.26875689591761626</v>
      </c>
      <c r="H86" s="19">
        <v>312.52000000000004</v>
      </c>
      <c r="I86" s="140">
        <v>387.88</v>
      </c>
      <c r="J86" s="214">
        <f t="shared" si="44"/>
        <v>3.38851154068351E-3</v>
      </c>
      <c r="K86" s="215">
        <f t="shared" si="45"/>
        <v>4.395632739195748E-3</v>
      </c>
      <c r="L86" s="52">
        <f t="shared" si="39"/>
        <v>0.24113656725969521</v>
      </c>
      <c r="N86" s="40">
        <f t="shared" si="63"/>
        <v>5.7469657962486211</v>
      </c>
      <c r="O86" s="143">
        <f t="shared" si="64"/>
        <v>5.6218566562794416</v>
      </c>
      <c r="P86" s="52">
        <f t="shared" si="65"/>
        <v>-2.176959884655056E-2</v>
      </c>
    </row>
    <row r="87" spans="1:16" ht="20.100000000000001" customHeight="1" x14ac:dyDescent="0.25">
      <c r="A87" s="306" t="s">
        <v>210</v>
      </c>
      <c r="B87" s="117">
        <v>156.11999999999998</v>
      </c>
      <c r="C87" s="140">
        <v>491.78000000000003</v>
      </c>
      <c r="D87" s="247">
        <f t="shared" si="42"/>
        <v>1.4568830913842337E-3</v>
      </c>
      <c r="E87" s="215">
        <f t="shared" si="43"/>
        <v>4.6308245604139552E-3</v>
      </c>
      <c r="F87" s="52">
        <f t="shared" si="38"/>
        <v>2.1500128106584686</v>
      </c>
      <c r="H87" s="19">
        <v>118.783</v>
      </c>
      <c r="I87" s="140">
        <v>308.72900000000004</v>
      </c>
      <c r="J87" s="214">
        <f t="shared" si="44"/>
        <v>1.2879097860521223E-3</v>
      </c>
      <c r="K87" s="215">
        <f t="shared" si="45"/>
        <v>3.498657574350738E-3</v>
      </c>
      <c r="L87" s="52">
        <f t="shared" si="39"/>
        <v>1.5991008814392633</v>
      </c>
      <c r="N87" s="40">
        <f t="shared" si="63"/>
        <v>7.6084422239303118</v>
      </c>
      <c r="O87" s="143">
        <f t="shared" si="64"/>
        <v>6.2777868152425889</v>
      </c>
      <c r="P87" s="52">
        <f t="shared" si="65"/>
        <v>-0.17489196467872276</v>
      </c>
    </row>
    <row r="88" spans="1:16" ht="20.100000000000001" customHeight="1" x14ac:dyDescent="0.25">
      <c r="A88" s="306" t="s">
        <v>225</v>
      </c>
      <c r="B88" s="117">
        <v>196.28</v>
      </c>
      <c r="C88" s="140">
        <v>287.95</v>
      </c>
      <c r="D88" s="247">
        <f t="shared" si="42"/>
        <v>1.831648816147178E-3</v>
      </c>
      <c r="E88" s="215">
        <f t="shared" si="43"/>
        <v>2.7114684049192694E-3</v>
      </c>
      <c r="F88" s="52">
        <f t="shared" si="38"/>
        <v>0.46703688608110855</v>
      </c>
      <c r="H88" s="19">
        <v>191.376</v>
      </c>
      <c r="I88" s="140">
        <v>286.56200000000001</v>
      </c>
      <c r="J88" s="214">
        <f t="shared" si="44"/>
        <v>2.0750025105908338E-3</v>
      </c>
      <c r="K88" s="215">
        <f t="shared" si="45"/>
        <v>3.2474510390053933E-3</v>
      </c>
      <c r="L88" s="52">
        <f t="shared" si="39"/>
        <v>0.49737689156425052</v>
      </c>
      <c r="N88" s="40">
        <f t="shared" ref="N88:N89" si="66">(H88/B88)*10</f>
        <v>9.7501528428775224</v>
      </c>
      <c r="O88" s="143">
        <f t="shared" ref="O88:O89" si="67">(I88/C88)*10</f>
        <v>9.9517971870116355</v>
      </c>
      <c r="P88" s="52">
        <f t="shared" ref="P88:P89" si="68">(O88-N88)/N88</f>
        <v>2.068114699159964E-2</v>
      </c>
    </row>
    <row r="89" spans="1:16" ht="20.100000000000001" customHeight="1" x14ac:dyDescent="0.25">
      <c r="A89" s="306" t="s">
        <v>230</v>
      </c>
      <c r="B89" s="117">
        <v>244.55</v>
      </c>
      <c r="C89" s="140">
        <v>574.1</v>
      </c>
      <c r="D89" s="247">
        <f t="shared" si="42"/>
        <v>2.2820955674994516E-3</v>
      </c>
      <c r="E89" s="215">
        <f t="shared" si="43"/>
        <v>5.4059871896654024E-3</v>
      </c>
      <c r="F89" s="52">
        <f t="shared" si="38"/>
        <v>1.3475771825802494</v>
      </c>
      <c r="H89" s="19">
        <v>121.28200000000001</v>
      </c>
      <c r="I89" s="140">
        <v>256.34199999999998</v>
      </c>
      <c r="J89" s="214">
        <f t="shared" si="44"/>
        <v>1.3150053010277021E-3</v>
      </c>
      <c r="K89" s="215">
        <f t="shared" si="45"/>
        <v>2.9049842415977013E-3</v>
      </c>
      <c r="L89" s="52">
        <f t="shared" si="39"/>
        <v>1.1136030078659649</v>
      </c>
      <c r="N89" s="40">
        <f t="shared" si="66"/>
        <v>4.9593948067879783</v>
      </c>
      <c r="O89" s="143">
        <f t="shared" si="67"/>
        <v>4.4651106079080289</v>
      </c>
      <c r="P89" s="52">
        <f t="shared" si="68"/>
        <v>-9.9666233106389737E-2</v>
      </c>
    </row>
    <row r="90" spans="1:16" ht="20.100000000000001" customHeight="1" x14ac:dyDescent="0.25">
      <c r="A90" s="306" t="s">
        <v>231</v>
      </c>
      <c r="B90" s="117">
        <v>242.89000000000004</v>
      </c>
      <c r="C90" s="140">
        <v>219.38000000000002</v>
      </c>
      <c r="D90" s="247">
        <f t="shared" si="42"/>
        <v>2.2666047531790714E-3</v>
      </c>
      <c r="E90" s="215">
        <f t="shared" si="43"/>
        <v>2.0657820408792825E-3</v>
      </c>
      <c r="F90" s="52">
        <f t="shared" si="38"/>
        <v>-9.6792786858248658E-2</v>
      </c>
      <c r="H90" s="19">
        <v>284.64400000000001</v>
      </c>
      <c r="I90" s="140">
        <v>242.63699999999997</v>
      </c>
      <c r="J90" s="214">
        <f t="shared" si="44"/>
        <v>3.0862648118082582E-3</v>
      </c>
      <c r="K90" s="215">
        <f t="shared" si="45"/>
        <v>2.7496729425086071E-3</v>
      </c>
      <c r="L90" s="52">
        <f t="shared" si="39"/>
        <v>-0.14757732465816961</v>
      </c>
      <c r="N90" s="40">
        <f t="shared" si="63"/>
        <v>11.71904977561859</v>
      </c>
      <c r="O90" s="143">
        <f t="shared" si="64"/>
        <v>11.060123985778098</v>
      </c>
      <c r="P90" s="52">
        <f t="shared" si="65"/>
        <v>-5.6226895734446204E-2</v>
      </c>
    </row>
    <row r="91" spans="1:16" ht="20.100000000000001" customHeight="1" x14ac:dyDescent="0.25">
      <c r="A91" s="306" t="s">
        <v>214</v>
      </c>
      <c r="B91" s="117">
        <v>223.39999999999998</v>
      </c>
      <c r="C91" s="140">
        <v>243.97</v>
      </c>
      <c r="D91" s="247">
        <f t="shared" si="42"/>
        <v>2.0847276621524329E-3</v>
      </c>
      <c r="E91" s="215">
        <f t="shared" si="43"/>
        <v>2.2973326853556321E-3</v>
      </c>
      <c r="F91" s="52">
        <f t="shared" si="38"/>
        <v>9.2076991942703773E-2</v>
      </c>
      <c r="H91" s="19">
        <v>215.43700000000001</v>
      </c>
      <c r="I91" s="140">
        <v>236.72400000000002</v>
      </c>
      <c r="J91" s="214">
        <f t="shared" si="44"/>
        <v>2.3358849378927213E-3</v>
      </c>
      <c r="K91" s="215">
        <f t="shared" si="45"/>
        <v>2.6826641346637471E-3</v>
      </c>
      <c r="L91" s="52">
        <f t="shared" si="39"/>
        <v>9.880846836894315E-2</v>
      </c>
      <c r="N91" s="40">
        <f t="shared" ref="N91:N94" si="69">(H91/B91)*10</f>
        <v>9.6435541629364394</v>
      </c>
      <c r="O91" s="143">
        <f t="shared" ref="O91:O94" si="70">(I91/C91)*10</f>
        <v>9.7029962700332018</v>
      </c>
      <c r="P91" s="52">
        <f t="shared" ref="P91:P94" si="71">(O91-N91)/N91</f>
        <v>6.1639211117016594E-3</v>
      </c>
    </row>
    <row r="92" spans="1:16" ht="20.100000000000001" customHeight="1" x14ac:dyDescent="0.25">
      <c r="A92" s="306" t="s">
        <v>232</v>
      </c>
      <c r="B92" s="117">
        <v>373.01000000000005</v>
      </c>
      <c r="C92" s="140">
        <v>380.02</v>
      </c>
      <c r="D92" s="247">
        <f t="shared" si="42"/>
        <v>3.4808606323163795E-3</v>
      </c>
      <c r="E92" s="215">
        <f t="shared" si="43"/>
        <v>3.5784414767752069E-3</v>
      </c>
      <c r="F92" s="52">
        <f t="shared" si="38"/>
        <v>1.8793061848207643E-2</v>
      </c>
      <c r="H92" s="19">
        <v>195.16900000000001</v>
      </c>
      <c r="I92" s="140">
        <v>211.24299999999999</v>
      </c>
      <c r="J92" s="214">
        <f t="shared" si="44"/>
        <v>2.1161282762180338E-3</v>
      </c>
      <c r="K92" s="215">
        <f t="shared" si="45"/>
        <v>2.3939018426470233E-3</v>
      </c>
      <c r="L92" s="52">
        <f t="shared" ref="L92:L94" si="72">(I92-H92)/H92</f>
        <v>8.2359391091822901E-2</v>
      </c>
      <c r="N92" s="40">
        <f t="shared" si="69"/>
        <v>5.2322725932280632</v>
      </c>
      <c r="O92" s="143">
        <f t="shared" si="70"/>
        <v>5.5587337508552181</v>
      </c>
      <c r="P92" s="52">
        <f t="shared" si="71"/>
        <v>6.2393759463083329E-2</v>
      </c>
    </row>
    <row r="93" spans="1:16" ht="20.100000000000001" customHeight="1" x14ac:dyDescent="0.25">
      <c r="A93" s="306" t="s">
        <v>201</v>
      </c>
      <c r="B93" s="117">
        <v>195</v>
      </c>
      <c r="C93" s="140">
        <v>218.46</v>
      </c>
      <c r="D93" s="247">
        <f t="shared" si="42"/>
        <v>1.8197040918519446E-3</v>
      </c>
      <c r="E93" s="215">
        <f t="shared" si="43"/>
        <v>2.0571189016796794E-3</v>
      </c>
      <c r="F93" s="52">
        <f t="shared" si="38"/>
        <v>0.12030769230769235</v>
      </c>
      <c r="H93" s="19">
        <v>208.71299999999999</v>
      </c>
      <c r="I93" s="140">
        <v>199.35599999999999</v>
      </c>
      <c r="J93" s="214">
        <f t="shared" si="44"/>
        <v>2.26297967871073E-3</v>
      </c>
      <c r="K93" s="215">
        <f t="shared" si="45"/>
        <v>2.2591929471875516E-3</v>
      </c>
      <c r="L93" s="52">
        <f t="shared" si="72"/>
        <v>-4.4831898348449785E-2</v>
      </c>
      <c r="N93" s="40">
        <f t="shared" si="69"/>
        <v>10.703230769230769</v>
      </c>
      <c r="O93" s="143">
        <f t="shared" si="70"/>
        <v>9.1255149684152705</v>
      </c>
      <c r="P93" s="52">
        <f t="shared" si="71"/>
        <v>-0.14740556705093705</v>
      </c>
    </row>
    <row r="94" spans="1:16" ht="20.100000000000001" customHeight="1" x14ac:dyDescent="0.25">
      <c r="A94" s="306" t="s">
        <v>203</v>
      </c>
      <c r="B94" s="117">
        <v>352.84999999999997</v>
      </c>
      <c r="C94" s="140">
        <v>193.85</v>
      </c>
      <c r="D94" s="247">
        <f t="shared" si="42"/>
        <v>3.2927312246664544E-3</v>
      </c>
      <c r="E94" s="215">
        <f t="shared" si="43"/>
        <v>1.8253799280902947E-3</v>
      </c>
      <c r="F94" s="52">
        <f t="shared" si="38"/>
        <v>-0.45061640923905338</v>
      </c>
      <c r="H94" s="19">
        <v>259.65199999999999</v>
      </c>
      <c r="I94" s="140">
        <v>138.702</v>
      </c>
      <c r="J94" s="214">
        <f t="shared" si="44"/>
        <v>2.8152879769664488E-3</v>
      </c>
      <c r="K94" s="215">
        <f t="shared" ref="K94" si="73">I94/$I$96</f>
        <v>1.5718342069504193E-3</v>
      </c>
      <c r="L94" s="52">
        <f t="shared" si="72"/>
        <v>-0.46581578420347231</v>
      </c>
      <c r="N94" s="40">
        <f t="shared" si="69"/>
        <v>7.3587076661470885</v>
      </c>
      <c r="O94" s="143">
        <f t="shared" si="70"/>
        <v>7.1551199380964672</v>
      </c>
      <c r="P94" s="52">
        <f t="shared" si="71"/>
        <v>-2.7666233975729718E-2</v>
      </c>
    </row>
    <row r="95" spans="1:16" ht="20.100000000000001" customHeight="1" thickBot="1" x14ac:dyDescent="0.3">
      <c r="A95" s="307" t="s">
        <v>17</v>
      </c>
      <c r="B95" s="196">
        <f>B96-SUM(B68:B94)</f>
        <v>3349.0499999999738</v>
      </c>
      <c r="C95" s="142">
        <f>C96-SUM(C68:C94)</f>
        <v>2465.0999999999476</v>
      </c>
      <c r="D95" s="247">
        <f t="shared" si="42"/>
        <v>3.1252717891367729E-2</v>
      </c>
      <c r="E95" s="215">
        <f t="shared" si="43"/>
        <v>2.3212504827110087E-2</v>
      </c>
      <c r="F95" s="52">
        <f>(C95-B95)/B95</f>
        <v>-0.26394052044610655</v>
      </c>
      <c r="H95" s="19">
        <f>H96-SUM(H68:H94)</f>
        <v>2778.2909999999829</v>
      </c>
      <c r="I95" s="142">
        <f>I96-SUM(I68:I94)</f>
        <v>1785.9059999999736</v>
      </c>
      <c r="J95" s="214">
        <f t="shared" si="44"/>
        <v>3.0123739654668726E-2</v>
      </c>
      <c r="K95" s="215">
        <f t="shared" si="45"/>
        <v>2.0238699811091072E-2</v>
      </c>
      <c r="L95" s="52">
        <f>(I95-H95)/H95</f>
        <v>-0.35719260509428835</v>
      </c>
      <c r="N95" s="40">
        <f t="shared" si="40"/>
        <v>8.2957584986787438</v>
      </c>
      <c r="O95" s="143">
        <f t="shared" si="41"/>
        <v>7.2447608616283787</v>
      </c>
      <c r="P95" s="52">
        <f>(O95-N95)/N95</f>
        <v>-0.12669096348667289</v>
      </c>
    </row>
    <row r="96" spans="1:16" ht="26.25" customHeight="1" thickBot="1" x14ac:dyDescent="0.3">
      <c r="A96" s="12" t="s">
        <v>18</v>
      </c>
      <c r="B96" s="17">
        <v>107160.27999999994</v>
      </c>
      <c r="C96" s="145">
        <v>106197.06999999999</v>
      </c>
      <c r="D96" s="255">
        <f>SUM(D68:D95)</f>
        <v>1.0000000000000002</v>
      </c>
      <c r="E96" s="244">
        <f>SUM(E68:E95)</f>
        <v>0.99999999999999978</v>
      </c>
      <c r="F96" s="57">
        <f>(C96-B96)/B96</f>
        <v>-8.9884983503211151E-3</v>
      </c>
      <c r="G96" s="1"/>
      <c r="H96" s="17">
        <v>92229.285999999993</v>
      </c>
      <c r="I96" s="145">
        <v>88242.130999999994</v>
      </c>
      <c r="J96" s="255">
        <f t="shared" si="44"/>
        <v>1</v>
      </c>
      <c r="K96" s="244">
        <f t="shared" si="45"/>
        <v>1</v>
      </c>
      <c r="L96" s="57">
        <f>(I96-H96)/H96</f>
        <v>-4.3230899564808502E-2</v>
      </c>
      <c r="M96" s="1"/>
      <c r="N96" s="37">
        <f t="shared" si="40"/>
        <v>8.6066671345017056</v>
      </c>
      <c r="O96" s="150">
        <f t="shared" si="41"/>
        <v>8.3092811317675714</v>
      </c>
      <c r="P96" s="57">
        <f>(O96-N96)/N96</f>
        <v>-3.4552980623823296E-2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49" t="s">
        <v>16</v>
      </c>
      <c r="B3" s="337"/>
      <c r="C3" s="337"/>
      <c r="D3" s="364" t="s">
        <v>1</v>
      </c>
      <c r="E3" s="362"/>
      <c r="F3" s="364" t="s">
        <v>104</v>
      </c>
      <c r="G3" s="362"/>
      <c r="H3" s="130" t="s">
        <v>0</v>
      </c>
      <c r="J3" s="366" t="s">
        <v>19</v>
      </c>
      <c r="K3" s="362"/>
      <c r="L3" s="360" t="s">
        <v>104</v>
      </c>
      <c r="M3" s="361"/>
      <c r="N3" s="130" t="s">
        <v>0</v>
      </c>
      <c r="P3" s="372" t="s">
        <v>22</v>
      </c>
      <c r="Q3" s="362"/>
      <c r="R3" s="130" t="s">
        <v>0</v>
      </c>
    </row>
    <row r="4" spans="1:18" x14ac:dyDescent="0.25">
      <c r="A4" s="363"/>
      <c r="B4" s="338"/>
      <c r="C4" s="338"/>
      <c r="D4" s="367" t="s">
        <v>156</v>
      </c>
      <c r="E4" s="369"/>
      <c r="F4" s="367" t="str">
        <f>D4</f>
        <v>jan-out</v>
      </c>
      <c r="G4" s="369"/>
      <c r="H4" s="131" t="s">
        <v>152</v>
      </c>
      <c r="J4" s="370" t="str">
        <f>D4</f>
        <v>jan-out</v>
      </c>
      <c r="K4" s="369"/>
      <c r="L4" s="371" t="str">
        <f>D4</f>
        <v>jan-out</v>
      </c>
      <c r="M4" s="359"/>
      <c r="N4" s="131" t="str">
        <f>H4</f>
        <v>2025/2024</v>
      </c>
      <c r="P4" s="370" t="str">
        <f>D4</f>
        <v>jan-out</v>
      </c>
      <c r="Q4" s="368"/>
      <c r="R4" s="131" t="str">
        <f>N4</f>
        <v>2025/2024</v>
      </c>
    </row>
    <row r="5" spans="1:18" ht="19.5" customHeight="1" thickBot="1" x14ac:dyDescent="0.3">
      <c r="A5" s="350"/>
      <c r="B5" s="373"/>
      <c r="C5" s="373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10786.20000000001</v>
      </c>
      <c r="E6" s="147">
        <v>9497.9300000000039</v>
      </c>
      <c r="F6" s="247">
        <f>D6/D8</f>
        <v>0.5593185007264887</v>
      </c>
      <c r="G6" s="246">
        <f>E6/E8</f>
        <v>0.53931558995813988</v>
      </c>
      <c r="H6" s="102">
        <f>(E6-D6)/D6</f>
        <v>-0.11943687304147936</v>
      </c>
      <c r="I6" s="1"/>
      <c r="J6" s="19">
        <v>5281.2659999999996</v>
      </c>
      <c r="K6" s="147">
        <v>5032.386999999997</v>
      </c>
      <c r="L6" s="247">
        <f>J6/J8</f>
        <v>0.41911000944755411</v>
      </c>
      <c r="M6" s="246">
        <f>K6/K8</f>
        <v>0.42255073556546457</v>
      </c>
      <c r="N6" s="102">
        <f>(K6-J6)/J6</f>
        <v>-4.7124874982627775E-2</v>
      </c>
      <c r="P6" s="27">
        <f t="shared" ref="P6:Q8" si="0">(J6/D6)*10</f>
        <v>4.8963175168270521</v>
      </c>
      <c r="Q6" s="152">
        <f t="shared" si="0"/>
        <v>5.2984039680224999</v>
      </c>
      <c r="R6" s="102">
        <f>(Q6-P6)/P6</f>
        <v>8.2120174971007778E-2</v>
      </c>
    </row>
    <row r="7" spans="1:18" ht="24" customHeight="1" thickBot="1" x14ac:dyDescent="0.3">
      <c r="A7" s="161" t="s">
        <v>21</v>
      </c>
      <c r="B7" s="1"/>
      <c r="C7" s="1"/>
      <c r="D7" s="117">
        <v>8498.3400000000074</v>
      </c>
      <c r="E7" s="140">
        <v>8113.1500000000042</v>
      </c>
      <c r="F7" s="247">
        <f>D7/D8</f>
        <v>0.44068149927351136</v>
      </c>
      <c r="G7" s="215">
        <f>E7/E8</f>
        <v>0.46068441004186</v>
      </c>
      <c r="H7" s="55">
        <f t="shared" ref="H7:H8" si="1">(E7-D7)/D7</f>
        <v>-4.5325322357072428E-2</v>
      </c>
      <c r="J7" s="19">
        <v>7319.8790000000017</v>
      </c>
      <c r="K7" s="140">
        <v>6877.1579999999949</v>
      </c>
      <c r="L7" s="247">
        <f>J7/J8</f>
        <v>0.58088999055244595</v>
      </c>
      <c r="M7" s="215">
        <f>K7/K8</f>
        <v>0.57744926443453548</v>
      </c>
      <c r="N7" s="55">
        <f t="shared" ref="N7:N8" si="2">(K7-J7)/J7</f>
        <v>-6.0482010699904561E-2</v>
      </c>
      <c r="P7" s="27">
        <f t="shared" si="0"/>
        <v>8.6133044806397425</v>
      </c>
      <c r="Q7" s="152">
        <f t="shared" si="0"/>
        <v>8.4765571941847391</v>
      </c>
      <c r="R7" s="55">
        <f t="shared" ref="R7:R8" si="3">(Q7-P7)/P7</f>
        <v>-1.5876286129484038E-2</v>
      </c>
    </row>
    <row r="8" spans="1:18" ht="26.25" customHeight="1" thickBot="1" x14ac:dyDescent="0.3">
      <c r="A8" s="12" t="s">
        <v>12</v>
      </c>
      <c r="B8" s="162"/>
      <c r="C8" s="162"/>
      <c r="D8" s="163">
        <v>19284.540000000015</v>
      </c>
      <c r="E8" s="145">
        <v>17611.080000000009</v>
      </c>
      <c r="F8" s="243">
        <f>SUM(F6:F7)</f>
        <v>1</v>
      </c>
      <c r="G8" s="244">
        <f>SUM(G6:G7)</f>
        <v>0.99999999999999989</v>
      </c>
      <c r="H8" s="57">
        <f t="shared" si="1"/>
        <v>-8.6777283772389954E-2</v>
      </c>
      <c r="I8" s="1"/>
      <c r="J8" s="17">
        <v>12601.145</v>
      </c>
      <c r="K8" s="145">
        <v>11909.544999999991</v>
      </c>
      <c r="L8" s="243">
        <f>SUM(L6:L7)</f>
        <v>1</v>
      </c>
      <c r="M8" s="244">
        <f>SUM(M6:M7)</f>
        <v>1</v>
      </c>
      <c r="N8" s="57">
        <f t="shared" si="2"/>
        <v>-5.4883901423244431E-2</v>
      </c>
      <c r="O8" s="1"/>
      <c r="P8" s="29">
        <f t="shared" si="0"/>
        <v>6.5343249048201262</v>
      </c>
      <c r="Q8" s="146">
        <f t="shared" si="0"/>
        <v>6.7625296120396854</v>
      </c>
      <c r="R8" s="57">
        <f t="shared" si="3"/>
        <v>3.4923991467155413E-2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4083F-29DC-49BF-80EF-785BB9A8D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" id="{F90FDC5F-EFFB-42DB-BF02-425FA3AD96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33AD0CCE-9156-45C4-A5CB-89D9D76D4C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zoomScaleNormal="100" workbookViewId="0">
      <selection activeCell="L85" sqref="L85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141</v>
      </c>
    </row>
    <row r="3" spans="1:16" ht="8.25" customHeight="1" thickBot="1" x14ac:dyDescent="0.3"/>
    <row r="4" spans="1:16" x14ac:dyDescent="0.25">
      <c r="A4" s="376" t="s">
        <v>3</v>
      </c>
      <c r="B4" s="364" t="s">
        <v>1</v>
      </c>
      <c r="C4" s="362"/>
      <c r="D4" s="364" t="s">
        <v>104</v>
      </c>
      <c r="E4" s="362"/>
      <c r="F4" s="130" t="s">
        <v>0</v>
      </c>
      <c r="H4" s="374" t="s">
        <v>19</v>
      </c>
      <c r="I4" s="375"/>
      <c r="J4" s="364" t="s">
        <v>104</v>
      </c>
      <c r="K4" s="365"/>
      <c r="L4" s="130" t="s">
        <v>0</v>
      </c>
      <c r="N4" s="372" t="s">
        <v>22</v>
      </c>
      <c r="O4" s="362"/>
      <c r="P4" s="130" t="s">
        <v>0</v>
      </c>
    </row>
    <row r="5" spans="1:16" x14ac:dyDescent="0.25">
      <c r="A5" s="377"/>
      <c r="B5" s="367" t="s">
        <v>156</v>
      </c>
      <c r="C5" s="369"/>
      <c r="D5" s="367" t="str">
        <f>B5</f>
        <v>jan-out</v>
      </c>
      <c r="E5" s="369"/>
      <c r="F5" s="131" t="s">
        <v>152</v>
      </c>
      <c r="H5" s="370" t="str">
        <f>B5</f>
        <v>jan-out</v>
      </c>
      <c r="I5" s="369"/>
      <c r="J5" s="367" t="str">
        <f>B5</f>
        <v>jan-out</v>
      </c>
      <c r="K5" s="368"/>
      <c r="L5" s="131" t="str">
        <f>F5</f>
        <v>2025/2024</v>
      </c>
      <c r="N5" s="370" t="str">
        <f>B5</f>
        <v>jan-out</v>
      </c>
      <c r="O5" s="368"/>
      <c r="P5" s="131" t="str">
        <f>L5</f>
        <v>2025/2024</v>
      </c>
    </row>
    <row r="6" spans="1:16" ht="19.5" customHeight="1" thickBot="1" x14ac:dyDescent="0.3">
      <c r="A6" s="378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163</v>
      </c>
      <c r="B7" s="39">
        <v>1776.99</v>
      </c>
      <c r="C7" s="147">
        <v>1674.64</v>
      </c>
      <c r="D7" s="247">
        <f>B7/$B$33</f>
        <v>9.2145832879602013E-2</v>
      </c>
      <c r="E7" s="246">
        <f t="shared" ref="E7:E32" si="0">C7/$C$33</f>
        <v>9.5090136436834061E-2</v>
      </c>
      <c r="F7" s="52">
        <f>(C7-B7)/B7</f>
        <v>-5.7597397846920868E-2</v>
      </c>
      <c r="H7" s="39">
        <v>2331.8189999999995</v>
      </c>
      <c r="I7" s="147">
        <v>1820.2240000000002</v>
      </c>
      <c r="J7" s="247">
        <f>H7/$H$33</f>
        <v>0.18504818411342777</v>
      </c>
      <c r="K7" s="246">
        <f>I7/$I$33</f>
        <v>0.15283740898581771</v>
      </c>
      <c r="L7" s="52">
        <f>(I7-H7)/H7</f>
        <v>-0.21939738890539937</v>
      </c>
      <c r="N7" s="27">
        <f t="shared" ref="N7:N33" si="1">(H7/B7)*10</f>
        <v>13.12229669272196</v>
      </c>
      <c r="O7" s="151">
        <f t="shared" ref="O7:O32" si="2">(I7/C7)*10</f>
        <v>10.86934505326518</v>
      </c>
      <c r="P7" s="61">
        <f>(O7-N7)/N7</f>
        <v>-0.17168882035004882</v>
      </c>
    </row>
    <row r="8" spans="1:16" ht="20.100000000000001" customHeight="1" x14ac:dyDescent="0.25">
      <c r="A8" s="8" t="s">
        <v>162</v>
      </c>
      <c r="B8" s="19">
        <v>5377.3900000000012</v>
      </c>
      <c r="C8" s="140">
        <v>4182.59</v>
      </c>
      <c r="D8" s="247">
        <f t="shared" ref="D8:D32" si="3">B8/$B$33</f>
        <v>0.27884460816799372</v>
      </c>
      <c r="E8" s="215">
        <f t="shared" si="0"/>
        <v>0.23749764352896011</v>
      </c>
      <c r="F8" s="52">
        <f t="shared" ref="F8:F32" si="4">(C8-B8)/B8</f>
        <v>-0.22218957524003297</v>
      </c>
      <c r="H8" s="19">
        <v>1961.9639999999997</v>
      </c>
      <c r="I8" s="140">
        <v>1576.8219999999997</v>
      </c>
      <c r="J8" s="247">
        <f t="shared" ref="J8:J32" si="5">H8/$H$33</f>
        <v>0.15569727989004173</v>
      </c>
      <c r="K8" s="215">
        <f t="shared" ref="K8:K32" si="6">I8/$I$33</f>
        <v>0.13239985238730781</v>
      </c>
      <c r="L8" s="52">
        <f t="shared" ref="L8:L33" si="7">(I8-H8)/H8</f>
        <v>-0.19630431547163971</v>
      </c>
      <c r="N8" s="27">
        <f t="shared" si="1"/>
        <v>3.6485432523956773</v>
      </c>
      <c r="O8" s="152">
        <f t="shared" si="2"/>
        <v>3.7699654998457883</v>
      </c>
      <c r="P8" s="52">
        <f t="shared" ref="P8:P69" si="8">(O8-N8)/N8</f>
        <v>3.3279651370552804E-2</v>
      </c>
    </row>
    <row r="9" spans="1:16" ht="20.100000000000001" customHeight="1" x14ac:dyDescent="0.25">
      <c r="A9" s="8" t="s">
        <v>165</v>
      </c>
      <c r="B9" s="19">
        <v>1349.3699999999994</v>
      </c>
      <c r="C9" s="140">
        <v>1474.03</v>
      </c>
      <c r="D9" s="247">
        <f t="shared" si="3"/>
        <v>6.9971593825935166E-2</v>
      </c>
      <c r="E9" s="215">
        <f t="shared" si="0"/>
        <v>8.369901221276603E-2</v>
      </c>
      <c r="F9" s="52">
        <f t="shared" si="4"/>
        <v>9.2383853205570438E-2</v>
      </c>
      <c r="H9" s="19">
        <v>1147.578</v>
      </c>
      <c r="I9" s="140">
        <v>1389.73</v>
      </c>
      <c r="J9" s="247">
        <f t="shared" si="5"/>
        <v>9.1069343301739658E-2</v>
      </c>
      <c r="K9" s="215">
        <f t="shared" si="6"/>
        <v>0.1166904361165771</v>
      </c>
      <c r="L9" s="52">
        <f t="shared" si="7"/>
        <v>0.21101136480483249</v>
      </c>
      <c r="N9" s="27">
        <f t="shared" si="1"/>
        <v>8.5045465661753301</v>
      </c>
      <c r="O9" s="152">
        <f t="shared" si="2"/>
        <v>9.4280984783213366</v>
      </c>
      <c r="P9" s="52">
        <f t="shared" si="8"/>
        <v>0.10859507969762894</v>
      </c>
    </row>
    <row r="10" spans="1:16" ht="20.100000000000001" customHeight="1" x14ac:dyDescent="0.25">
      <c r="A10" s="8" t="s">
        <v>182</v>
      </c>
      <c r="B10" s="19">
        <v>1867.11</v>
      </c>
      <c r="C10" s="140">
        <v>1881.91</v>
      </c>
      <c r="D10" s="247">
        <f t="shared" si="3"/>
        <v>9.6819006312828831E-2</v>
      </c>
      <c r="E10" s="215">
        <f t="shared" si="0"/>
        <v>0.10685943167596761</v>
      </c>
      <c r="F10" s="52">
        <f t="shared" si="4"/>
        <v>7.9266888399720323E-3</v>
      </c>
      <c r="H10" s="19">
        <v>1091.1050000000002</v>
      </c>
      <c r="I10" s="140">
        <v>1161.96</v>
      </c>
      <c r="J10" s="247">
        <f t="shared" si="5"/>
        <v>8.6587766429161828E-2</v>
      </c>
      <c r="K10" s="215">
        <f t="shared" si="6"/>
        <v>9.7565440157453553E-2</v>
      </c>
      <c r="L10" s="52">
        <f t="shared" si="7"/>
        <v>6.493875474862619E-2</v>
      </c>
      <c r="N10" s="27">
        <f t="shared" si="1"/>
        <v>5.8438174504983653</v>
      </c>
      <c r="O10" s="152">
        <f t="shared" si="2"/>
        <v>6.174365405359449</v>
      </c>
      <c r="P10" s="52">
        <f t="shared" si="8"/>
        <v>5.6563703035058754E-2</v>
      </c>
    </row>
    <row r="11" spans="1:16" ht="20.100000000000001" customHeight="1" x14ac:dyDescent="0.25">
      <c r="A11" s="8" t="s">
        <v>169</v>
      </c>
      <c r="B11" s="19">
        <v>1726.62</v>
      </c>
      <c r="C11" s="140">
        <v>1536.02</v>
      </c>
      <c r="D11" s="247">
        <f t="shared" si="3"/>
        <v>8.953389606389367E-2</v>
      </c>
      <c r="E11" s="215">
        <f t="shared" si="0"/>
        <v>8.7218955339479431E-2</v>
      </c>
      <c r="F11" s="52">
        <f t="shared" si="4"/>
        <v>-0.11038908387485372</v>
      </c>
      <c r="H11" s="19">
        <v>888.99500000000012</v>
      </c>
      <c r="I11" s="140">
        <v>731.45799999999997</v>
      </c>
      <c r="J11" s="247">
        <f t="shared" si="5"/>
        <v>7.0548747752684396E-2</v>
      </c>
      <c r="K11" s="215">
        <f t="shared" si="6"/>
        <v>6.1417795558100674E-2</v>
      </c>
      <c r="L11" s="52">
        <f t="shared" si="7"/>
        <v>-0.17720797079848608</v>
      </c>
      <c r="N11" s="27">
        <f t="shared" si="1"/>
        <v>5.1487588467642</v>
      </c>
      <c r="O11" s="152">
        <f t="shared" si="2"/>
        <v>4.7620343485110874</v>
      </c>
      <c r="P11" s="52">
        <f t="shared" si="8"/>
        <v>-7.5110237197485816E-2</v>
      </c>
    </row>
    <row r="12" spans="1:16" ht="20.100000000000001" customHeight="1" x14ac:dyDescent="0.25">
      <c r="A12" s="8" t="s">
        <v>170</v>
      </c>
      <c r="B12" s="19">
        <v>1124.08</v>
      </c>
      <c r="C12" s="140">
        <v>878.7</v>
      </c>
      <c r="D12" s="247">
        <f t="shared" si="3"/>
        <v>5.8289178792960583E-2</v>
      </c>
      <c r="E12" s="215">
        <f t="shared" si="0"/>
        <v>4.9894725366076344E-2</v>
      </c>
      <c r="F12" s="52">
        <f t="shared" si="4"/>
        <v>-0.21829407159632758</v>
      </c>
      <c r="H12" s="19">
        <v>718.26799999999992</v>
      </c>
      <c r="I12" s="140">
        <v>626.67499999999995</v>
      </c>
      <c r="J12" s="247">
        <f t="shared" si="5"/>
        <v>5.700021704376864E-2</v>
      </c>
      <c r="K12" s="215">
        <f t="shared" si="6"/>
        <v>5.2619558513780335E-2</v>
      </c>
      <c r="L12" s="52">
        <f t="shared" si="7"/>
        <v>-0.1275192546514671</v>
      </c>
      <c r="N12" s="27">
        <f t="shared" si="1"/>
        <v>6.3898299053448149</v>
      </c>
      <c r="O12" s="152">
        <f t="shared" si="2"/>
        <v>7.1318424945942862</v>
      </c>
      <c r="P12" s="52">
        <f t="shared" si="8"/>
        <v>0.11612399707679387</v>
      </c>
    </row>
    <row r="13" spans="1:16" ht="20.100000000000001" customHeight="1" x14ac:dyDescent="0.25">
      <c r="A13" s="8" t="s">
        <v>175</v>
      </c>
      <c r="B13" s="19">
        <v>788.88</v>
      </c>
      <c r="C13" s="140">
        <v>865.15</v>
      </c>
      <c r="D13" s="247">
        <f t="shared" si="3"/>
        <v>4.0907379693785807E-2</v>
      </c>
      <c r="E13" s="215">
        <f t="shared" si="0"/>
        <v>4.912532337596557E-2</v>
      </c>
      <c r="F13" s="52">
        <f t="shared" si="4"/>
        <v>9.668137105770204E-2</v>
      </c>
      <c r="H13" s="19">
        <v>405.51300000000009</v>
      </c>
      <c r="I13" s="140">
        <v>574.83799999999997</v>
      </c>
      <c r="J13" s="247">
        <f t="shared" si="5"/>
        <v>3.2180647076118889E-2</v>
      </c>
      <c r="K13" s="215">
        <f t="shared" si="6"/>
        <v>4.8266999285027264E-2</v>
      </c>
      <c r="L13" s="52">
        <f t="shared" si="7"/>
        <v>0.41755751356923165</v>
      </c>
      <c r="N13" s="27">
        <f t="shared" si="1"/>
        <v>5.1403635533921523</v>
      </c>
      <c r="O13" s="152">
        <f t="shared" si="2"/>
        <v>6.6443738080101706</v>
      </c>
      <c r="P13" s="52">
        <f t="shared" si="8"/>
        <v>0.29258830411431003</v>
      </c>
    </row>
    <row r="14" spans="1:16" ht="20.100000000000001" customHeight="1" x14ac:dyDescent="0.25">
      <c r="A14" s="8" t="s">
        <v>177</v>
      </c>
      <c r="B14" s="19">
        <v>186.67999999999998</v>
      </c>
      <c r="C14" s="140">
        <v>143.68</v>
      </c>
      <c r="D14" s="247">
        <f t="shared" si="3"/>
        <v>9.680293125996265E-3</v>
      </c>
      <c r="E14" s="215">
        <f t="shared" si="0"/>
        <v>8.1585002169088979E-3</v>
      </c>
      <c r="F14" s="52">
        <f t="shared" si="4"/>
        <v>-0.23034068995071769</v>
      </c>
      <c r="H14" s="19">
        <v>465.65100000000001</v>
      </c>
      <c r="I14" s="140">
        <v>352.60500000000002</v>
      </c>
      <c r="J14" s="247">
        <f t="shared" si="5"/>
        <v>3.6953070534463339E-2</v>
      </c>
      <c r="K14" s="215">
        <f t="shared" si="6"/>
        <v>2.9606924529862397E-2</v>
      </c>
      <c r="L14" s="52">
        <f t="shared" si="7"/>
        <v>-0.24276979969977514</v>
      </c>
      <c r="N14" s="27">
        <f t="shared" si="1"/>
        <v>24.94380758517249</v>
      </c>
      <c r="O14" s="152">
        <f t="shared" si="2"/>
        <v>24.540993875278399</v>
      </c>
      <c r="P14" s="52">
        <f t="shared" si="8"/>
        <v>-1.6148846102129872E-2</v>
      </c>
    </row>
    <row r="15" spans="1:16" ht="20.100000000000001" customHeight="1" x14ac:dyDescent="0.25">
      <c r="A15" s="8" t="s">
        <v>167</v>
      </c>
      <c r="B15" s="19">
        <v>384.68999999999994</v>
      </c>
      <c r="C15" s="140">
        <v>419.19</v>
      </c>
      <c r="D15" s="247">
        <f t="shared" si="3"/>
        <v>1.9948103506746855E-2</v>
      </c>
      <c r="E15" s="215">
        <f t="shared" si="0"/>
        <v>2.380262879959661E-2</v>
      </c>
      <c r="F15" s="52">
        <f t="shared" si="4"/>
        <v>8.9682601575294549E-2</v>
      </c>
      <c r="H15" s="19">
        <v>310.34800000000001</v>
      </c>
      <c r="I15" s="140">
        <v>350.16500000000002</v>
      </c>
      <c r="J15" s="247">
        <f t="shared" si="5"/>
        <v>2.4628555579671533E-2</v>
      </c>
      <c r="K15" s="215">
        <f t="shared" si="6"/>
        <v>2.9402046845618375E-2</v>
      </c>
      <c r="L15" s="52">
        <f t="shared" si="7"/>
        <v>0.12829791073246807</v>
      </c>
      <c r="N15" s="27">
        <f t="shared" si="1"/>
        <v>8.0674829083157888</v>
      </c>
      <c r="O15" s="152">
        <f t="shared" si="2"/>
        <v>8.3533719792933994</v>
      </c>
      <c r="P15" s="52">
        <f t="shared" si="8"/>
        <v>3.543720813872716E-2</v>
      </c>
    </row>
    <row r="16" spans="1:16" ht="20.100000000000001" customHeight="1" x14ac:dyDescent="0.25">
      <c r="A16" s="8" t="s">
        <v>168</v>
      </c>
      <c r="B16" s="19">
        <v>501.4</v>
      </c>
      <c r="C16" s="140">
        <v>537.81999999999994</v>
      </c>
      <c r="D16" s="247">
        <f t="shared" si="3"/>
        <v>2.6000101635818125E-2</v>
      </c>
      <c r="E16" s="215">
        <f t="shared" si="0"/>
        <v>3.0538729027407733E-2</v>
      </c>
      <c r="F16" s="52">
        <f t="shared" si="4"/>
        <v>7.2636617471080897E-2</v>
      </c>
      <c r="H16" s="19">
        <v>331.238</v>
      </c>
      <c r="I16" s="140">
        <v>347.291</v>
      </c>
      <c r="J16" s="247">
        <f t="shared" si="5"/>
        <v>2.6286341439607275E-2</v>
      </c>
      <c r="K16" s="215">
        <f t="shared" si="6"/>
        <v>2.9160727802783403E-2</v>
      </c>
      <c r="L16" s="52">
        <f t="shared" si="7"/>
        <v>4.8463642456481437E-2</v>
      </c>
      <c r="N16" s="27">
        <f t="shared" si="1"/>
        <v>6.6062624650977266</v>
      </c>
      <c r="O16" s="152">
        <f t="shared" si="2"/>
        <v>6.4573835112119307</v>
      </c>
      <c r="P16" s="52">
        <f t="shared" si="8"/>
        <v>-2.2536033751664391E-2</v>
      </c>
    </row>
    <row r="17" spans="1:16" ht="20.100000000000001" customHeight="1" x14ac:dyDescent="0.25">
      <c r="A17" s="8" t="s">
        <v>174</v>
      </c>
      <c r="B17" s="19">
        <v>591.79000000000008</v>
      </c>
      <c r="C17" s="140">
        <v>655.58</v>
      </c>
      <c r="D17" s="247">
        <f t="shared" si="3"/>
        <v>3.0687275921541305E-2</v>
      </c>
      <c r="E17" s="215">
        <f t="shared" si="0"/>
        <v>3.722542853703463E-2</v>
      </c>
      <c r="F17" s="52">
        <f t="shared" si="4"/>
        <v>0.10779161526892977</v>
      </c>
      <c r="H17" s="19">
        <v>300.86899999999997</v>
      </c>
      <c r="I17" s="140">
        <v>301.78399999999999</v>
      </c>
      <c r="J17" s="247">
        <f t="shared" si="5"/>
        <v>2.3876322350072157E-2</v>
      </c>
      <c r="K17" s="215">
        <f t="shared" si="6"/>
        <v>2.5339675025368311E-2</v>
      </c>
      <c r="L17" s="52">
        <f t="shared" si="7"/>
        <v>3.0411906843178277E-3</v>
      </c>
      <c r="N17" s="27">
        <f t="shared" si="1"/>
        <v>5.084050085334324</v>
      </c>
      <c r="O17" s="152">
        <f t="shared" si="2"/>
        <v>4.6033130967997797</v>
      </c>
      <c r="P17" s="52">
        <f t="shared" si="8"/>
        <v>-9.4557878161212347E-2</v>
      </c>
    </row>
    <row r="18" spans="1:16" ht="20.100000000000001" customHeight="1" x14ac:dyDescent="0.25">
      <c r="A18" s="8" t="s">
        <v>186</v>
      </c>
      <c r="B18" s="19">
        <v>332.53</v>
      </c>
      <c r="C18" s="140">
        <v>248.22</v>
      </c>
      <c r="D18" s="247">
        <f t="shared" si="3"/>
        <v>1.7243346224488632E-2</v>
      </c>
      <c r="E18" s="215">
        <f t="shared" si="0"/>
        <v>1.4094535939874211E-2</v>
      </c>
      <c r="F18" s="52">
        <f t="shared" si="4"/>
        <v>-0.25354103389167887</v>
      </c>
      <c r="H18" s="19">
        <v>297.06</v>
      </c>
      <c r="I18" s="140">
        <v>293.55799999999994</v>
      </c>
      <c r="J18" s="247">
        <f t="shared" si="5"/>
        <v>2.3574048231331361E-2</v>
      </c>
      <c r="K18" s="215">
        <f t="shared" si="6"/>
        <v>2.4648968537421032E-2</v>
      </c>
      <c r="L18" s="52">
        <f t="shared" si="7"/>
        <v>-1.1788864202518233E-2</v>
      </c>
      <c r="N18" s="27">
        <f t="shared" ref="N18" si="9">(H18/B18)*10</f>
        <v>8.9333293236700442</v>
      </c>
      <c r="O18" s="152">
        <f t="shared" ref="O18" si="10">(I18/C18)*10</f>
        <v>11.826524856981708</v>
      </c>
      <c r="P18" s="52">
        <f t="shared" ref="P18" si="11">(O18-N18)/N18</f>
        <v>0.32386531700401522</v>
      </c>
    </row>
    <row r="19" spans="1:16" ht="20.100000000000001" customHeight="1" x14ac:dyDescent="0.25">
      <c r="A19" s="8" t="s">
        <v>172</v>
      </c>
      <c r="B19" s="19">
        <v>393.68999999999994</v>
      </c>
      <c r="C19" s="140">
        <v>360.72</v>
      </c>
      <c r="D19" s="247">
        <f t="shared" si="3"/>
        <v>2.0414798589958587E-2</v>
      </c>
      <c r="E19" s="215">
        <f t="shared" si="0"/>
        <v>2.0482559843007921E-2</v>
      </c>
      <c r="F19" s="52">
        <f t="shared" si="4"/>
        <v>-8.3746094642993013E-2</v>
      </c>
      <c r="H19" s="19">
        <v>303.87299999999993</v>
      </c>
      <c r="I19" s="140">
        <v>245.54899999999998</v>
      </c>
      <c r="J19" s="247">
        <f t="shared" si="5"/>
        <v>2.4114713385172536E-2</v>
      </c>
      <c r="K19" s="215">
        <f t="shared" si="6"/>
        <v>2.0617832167391787E-2</v>
      </c>
      <c r="L19" s="52">
        <f t="shared" si="7"/>
        <v>-0.19193544671622673</v>
      </c>
      <c r="N19" s="27">
        <f t="shared" ref="N19:N26" si="12">(H19/B19)*10</f>
        <v>7.7185856892478846</v>
      </c>
      <c r="O19" s="152">
        <f t="shared" ref="O19:O26" si="13">(I19/C19)*10</f>
        <v>6.8071911732091364</v>
      </c>
      <c r="P19" s="52">
        <f t="shared" ref="P19:P26" si="14">(O19-N19)/N19</f>
        <v>-0.11807791643854335</v>
      </c>
    </row>
    <row r="20" spans="1:16" ht="20.100000000000001" customHeight="1" x14ac:dyDescent="0.25">
      <c r="A20" s="8" t="s">
        <v>176</v>
      </c>
      <c r="B20" s="19">
        <v>306.13</v>
      </c>
      <c r="C20" s="140">
        <v>320.33999999999997</v>
      </c>
      <c r="D20" s="247">
        <f t="shared" si="3"/>
        <v>1.5874373980400883E-2</v>
      </c>
      <c r="E20" s="215">
        <f t="shared" si="0"/>
        <v>1.8189685130043126E-2</v>
      </c>
      <c r="F20" s="52">
        <f t="shared" si="4"/>
        <v>4.6418188351353931E-2</v>
      </c>
      <c r="H20" s="19">
        <v>195.72299999999998</v>
      </c>
      <c r="I20" s="140">
        <v>210.55799999999999</v>
      </c>
      <c r="J20" s="247">
        <f t="shared" si="5"/>
        <v>1.5532159974351537E-2</v>
      </c>
      <c r="K20" s="215">
        <f t="shared" si="6"/>
        <v>1.767976862256283E-2</v>
      </c>
      <c r="L20" s="52">
        <f t="shared" si="7"/>
        <v>7.5795895219264012E-2</v>
      </c>
      <c r="N20" s="27">
        <f t="shared" si="12"/>
        <v>6.393460294646065</v>
      </c>
      <c r="O20" s="152">
        <f t="shared" si="13"/>
        <v>6.5729537366548039</v>
      </c>
      <c r="P20" s="52">
        <f t="shared" si="14"/>
        <v>2.807453768955883E-2</v>
      </c>
    </row>
    <row r="21" spans="1:16" ht="20.100000000000001" customHeight="1" x14ac:dyDescent="0.25">
      <c r="A21" s="8" t="s">
        <v>185</v>
      </c>
      <c r="B21" s="19">
        <v>850.63</v>
      </c>
      <c r="C21" s="140">
        <v>470.25</v>
      </c>
      <c r="D21" s="247">
        <f t="shared" si="3"/>
        <v>4.4109426514710753E-2</v>
      </c>
      <c r="E21" s="215">
        <f t="shared" si="0"/>
        <v>2.6701939915098897E-2</v>
      </c>
      <c r="F21" s="52">
        <f t="shared" si="4"/>
        <v>-0.44717444717444715</v>
      </c>
      <c r="H21" s="19">
        <v>369.15800000000002</v>
      </c>
      <c r="I21" s="140">
        <v>198.40499999999997</v>
      </c>
      <c r="J21" s="247">
        <f t="shared" si="5"/>
        <v>2.9295591789476279E-2</v>
      </c>
      <c r="K21" s="215">
        <f t="shared" si="6"/>
        <v>1.6659326615752323E-2</v>
      </c>
      <c r="L21" s="52">
        <f t="shared" si="7"/>
        <v>-0.46254720201106309</v>
      </c>
      <c r="N21" s="27">
        <f t="shared" si="12"/>
        <v>4.3398187225938418</v>
      </c>
      <c r="O21" s="152">
        <f t="shared" si="13"/>
        <v>4.2191387559808611</v>
      </c>
      <c r="P21" s="52">
        <f t="shared" si="14"/>
        <v>-2.7807605415567271E-2</v>
      </c>
    </row>
    <row r="22" spans="1:16" ht="20.100000000000001" customHeight="1" x14ac:dyDescent="0.25">
      <c r="A22" s="8" t="s">
        <v>173</v>
      </c>
      <c r="B22" s="19">
        <v>120.3</v>
      </c>
      <c r="C22" s="140">
        <v>128.04</v>
      </c>
      <c r="D22" s="247">
        <f t="shared" si="3"/>
        <v>6.2381576122635032E-3</v>
      </c>
      <c r="E22" s="215">
        <f t="shared" si="0"/>
        <v>7.2704229382865764E-3</v>
      </c>
      <c r="F22" s="52">
        <f t="shared" si="4"/>
        <v>6.4339152119700704E-2</v>
      </c>
      <c r="H22" s="19">
        <v>140.255</v>
      </c>
      <c r="I22" s="140">
        <v>182.68600000000001</v>
      </c>
      <c r="J22" s="247">
        <f t="shared" si="5"/>
        <v>1.1130337758989363E-2</v>
      </c>
      <c r="K22" s="215">
        <f t="shared" si="6"/>
        <v>1.5339460911395023E-2</v>
      </c>
      <c r="L22" s="52">
        <f t="shared" ref="L22" si="15">(I22-H22)/H22</f>
        <v>0.30252753912516495</v>
      </c>
      <c r="N22" s="27">
        <f t="shared" ref="N22" si="16">(H22/B22)*10</f>
        <v>11.658769742310888</v>
      </c>
      <c r="O22" s="152">
        <f t="shared" ref="O22" si="17">(I22/C22)*10</f>
        <v>14.267885035926275</v>
      </c>
      <c r="P22" s="52">
        <f t="shared" ref="P22" si="18">(O22-N22)/N22</f>
        <v>0.2237899324957621</v>
      </c>
    </row>
    <row r="23" spans="1:16" ht="20.100000000000001" customHeight="1" x14ac:dyDescent="0.25">
      <c r="A23" s="8" t="s">
        <v>178</v>
      </c>
      <c r="B23" s="19">
        <v>103.16999999999999</v>
      </c>
      <c r="C23" s="140">
        <v>189.33</v>
      </c>
      <c r="D23" s="247">
        <f t="shared" si="3"/>
        <v>5.3498813038838364E-3</v>
      </c>
      <c r="E23" s="215">
        <f t="shared" si="0"/>
        <v>1.075061836071382E-2</v>
      </c>
      <c r="F23" s="52">
        <f t="shared" si="4"/>
        <v>0.83512649025879648</v>
      </c>
      <c r="H23" s="19">
        <v>88.33</v>
      </c>
      <c r="I23" s="140">
        <v>166.79000000000002</v>
      </c>
      <c r="J23" s="247">
        <f t="shared" si="5"/>
        <v>7.0096804695128903E-3</v>
      </c>
      <c r="K23" s="215">
        <f t="shared" si="6"/>
        <v>1.4004733178303625E-2</v>
      </c>
      <c r="L23" s="52">
        <f t="shared" si="7"/>
        <v>0.88825993433714512</v>
      </c>
      <c r="N23" s="27">
        <f t="shared" si="12"/>
        <v>8.561597363574684</v>
      </c>
      <c r="O23" s="152">
        <f t="shared" si="13"/>
        <v>8.8094860825014525</v>
      </c>
      <c r="P23" s="52">
        <f t="shared" si="14"/>
        <v>2.8953559528670549E-2</v>
      </c>
    </row>
    <row r="24" spans="1:16" ht="20.100000000000001" customHeight="1" x14ac:dyDescent="0.25">
      <c r="A24" s="8" t="s">
        <v>171</v>
      </c>
      <c r="B24" s="19">
        <v>199.89</v>
      </c>
      <c r="C24" s="140">
        <v>234.66999999999996</v>
      </c>
      <c r="D24" s="247">
        <f t="shared" si="3"/>
        <v>1.0365297798132599E-2</v>
      </c>
      <c r="E24" s="215">
        <f t="shared" si="0"/>
        <v>1.3325133949763437E-2</v>
      </c>
      <c r="F24" s="52">
        <f t="shared" si="4"/>
        <v>0.1739956976336984</v>
      </c>
      <c r="H24" s="19">
        <v>138.703</v>
      </c>
      <c r="I24" s="140">
        <v>159.78299999999999</v>
      </c>
      <c r="J24" s="247">
        <f t="shared" si="5"/>
        <v>1.1007174348045358E-2</v>
      </c>
      <c r="K24" s="215">
        <f t="shared" si="6"/>
        <v>1.3416381566214327E-2</v>
      </c>
      <c r="L24" s="52">
        <f t="shared" si="7"/>
        <v>0.15197940924132847</v>
      </c>
      <c r="N24" s="27">
        <f t="shared" si="12"/>
        <v>6.9389664315373469</v>
      </c>
      <c r="O24" s="152">
        <f t="shared" si="13"/>
        <v>6.8088379426428611</v>
      </c>
      <c r="P24" s="52">
        <f t="shared" si="14"/>
        <v>-1.8753295635363879E-2</v>
      </c>
    </row>
    <row r="25" spans="1:16" ht="20.100000000000001" customHeight="1" x14ac:dyDescent="0.25">
      <c r="A25" s="8" t="s">
        <v>179</v>
      </c>
      <c r="B25" s="19">
        <v>71.290000000000006</v>
      </c>
      <c r="C25" s="140">
        <v>252.91000000000003</v>
      </c>
      <c r="D25" s="247">
        <f t="shared" si="3"/>
        <v>3.6967436091293864E-3</v>
      </c>
      <c r="E25" s="215">
        <f t="shared" si="0"/>
        <v>1.4360845558591521E-2</v>
      </c>
      <c r="F25" s="52">
        <f t="shared" si="4"/>
        <v>2.5476223874316171</v>
      </c>
      <c r="H25" s="19">
        <v>36.752999999999993</v>
      </c>
      <c r="I25" s="140">
        <v>123.917</v>
      </c>
      <c r="J25" s="247">
        <f t="shared" si="5"/>
        <v>2.916639718057367E-3</v>
      </c>
      <c r="K25" s="215">
        <f t="shared" si="6"/>
        <v>1.0404847540355238E-2</v>
      </c>
      <c r="L25" s="52">
        <f t="shared" si="7"/>
        <v>2.371615922509728</v>
      </c>
      <c r="N25" s="27">
        <f t="shared" si="12"/>
        <v>5.1554215177444229</v>
      </c>
      <c r="O25" s="152">
        <f t="shared" si="13"/>
        <v>4.8996480961606892</v>
      </c>
      <c r="P25" s="52">
        <f t="shared" si="14"/>
        <v>-4.9612513875613912E-2</v>
      </c>
    </row>
    <row r="26" spans="1:16" ht="20.100000000000001" customHeight="1" x14ac:dyDescent="0.25">
      <c r="A26" s="8" t="s">
        <v>187</v>
      </c>
      <c r="B26" s="19">
        <v>9</v>
      </c>
      <c r="C26" s="140">
        <v>137.48000000000002</v>
      </c>
      <c r="D26" s="247">
        <f t="shared" si="3"/>
        <v>4.6669508321173339E-4</v>
      </c>
      <c r="E26" s="215">
        <f t="shared" si="0"/>
        <v>7.8064491218028638E-3</v>
      </c>
      <c r="F26" s="52">
        <f t="shared" si="4"/>
        <v>14.275555555555558</v>
      </c>
      <c r="H26" s="19">
        <v>9.7750000000000004</v>
      </c>
      <c r="I26" s="140">
        <v>115.691</v>
      </c>
      <c r="J26" s="247">
        <f t="shared" si="5"/>
        <v>7.757231584907563E-4</v>
      </c>
      <c r="K26" s="215">
        <f t="shared" si="6"/>
        <v>9.7141410524079659E-3</v>
      </c>
      <c r="L26" s="52">
        <f t="shared" si="7"/>
        <v>10.835396419437339</v>
      </c>
      <c r="N26" s="27">
        <f t="shared" si="12"/>
        <v>10.861111111111112</v>
      </c>
      <c r="O26" s="152">
        <f t="shared" si="13"/>
        <v>8.415114925807389</v>
      </c>
      <c r="P26" s="52">
        <f t="shared" si="14"/>
        <v>-0.22520680990008704</v>
      </c>
    </row>
    <row r="27" spans="1:16" ht="20.100000000000001" customHeight="1" x14ac:dyDescent="0.25">
      <c r="A27" s="8" t="s">
        <v>181</v>
      </c>
      <c r="B27" s="19">
        <v>79</v>
      </c>
      <c r="C27" s="140">
        <v>79.350000000000009</v>
      </c>
      <c r="D27" s="247">
        <f t="shared" si="3"/>
        <v>4.0965457304141042E-3</v>
      </c>
      <c r="E27" s="215">
        <f t="shared" si="0"/>
        <v>4.5056861930103083E-3</v>
      </c>
      <c r="F27" s="52">
        <f t="shared" si="4"/>
        <v>4.4303797468355508E-3</v>
      </c>
      <c r="H27" s="19">
        <v>81.134999999999991</v>
      </c>
      <c r="I27" s="140">
        <v>92.954000000000008</v>
      </c>
      <c r="J27" s="247">
        <f t="shared" si="5"/>
        <v>6.4387006101429669E-3</v>
      </c>
      <c r="K27" s="215">
        <f t="shared" si="6"/>
        <v>7.8050001070569886E-3</v>
      </c>
      <c r="L27" s="52">
        <f t="shared" si="7"/>
        <v>0.14567079558760113</v>
      </c>
      <c r="N27" s="27">
        <f t="shared" ref="N27:N29" si="19">(H27/B27)*10</f>
        <v>10.270253164556962</v>
      </c>
      <c r="O27" s="152">
        <f t="shared" ref="O27:O29" si="20">(I27/C27)*10</f>
        <v>11.714429741650914</v>
      </c>
      <c r="P27" s="52">
        <f t="shared" ref="P27:P29" si="21">(O27-N27)/N27</f>
        <v>0.14061742723907339</v>
      </c>
    </row>
    <row r="28" spans="1:16" ht="20.100000000000001" customHeight="1" x14ac:dyDescent="0.25">
      <c r="A28" s="8" t="s">
        <v>180</v>
      </c>
      <c r="B28" s="19">
        <v>69.86</v>
      </c>
      <c r="C28" s="140">
        <v>115.92</v>
      </c>
      <c r="D28" s="247">
        <f t="shared" si="3"/>
        <v>3.6225909459079663E-3</v>
      </c>
      <c r="E28" s="215">
        <f t="shared" si="0"/>
        <v>6.5822198297889722E-3</v>
      </c>
      <c r="F28" s="52">
        <f t="shared" si="4"/>
        <v>0.65931863727454909</v>
      </c>
      <c r="H28" s="19">
        <v>58.806999999999995</v>
      </c>
      <c r="I28" s="140">
        <v>89.939000000000007</v>
      </c>
      <c r="J28" s="247">
        <f t="shared" si="5"/>
        <v>4.6667981362011153E-3</v>
      </c>
      <c r="K28" s="215">
        <f t="shared" si="6"/>
        <v>7.5518418209931633E-3</v>
      </c>
      <c r="L28" s="52">
        <f t="shared" si="7"/>
        <v>0.52939275936538188</v>
      </c>
      <c r="N28" s="27">
        <f t="shared" si="19"/>
        <v>8.4178356713426847</v>
      </c>
      <c r="O28" s="152">
        <f t="shared" si="20"/>
        <v>7.7587129054520361</v>
      </c>
      <c r="P28" s="52">
        <f t="shared" si="21"/>
        <v>-7.8300740430766264E-2</v>
      </c>
    </row>
    <row r="29" spans="1:16" ht="20.100000000000001" customHeight="1" x14ac:dyDescent="0.25">
      <c r="A29" s="8" t="s">
        <v>198</v>
      </c>
      <c r="B29" s="19">
        <v>156.65</v>
      </c>
      <c r="C29" s="140">
        <v>98.699999999999989</v>
      </c>
      <c r="D29" s="247">
        <f t="shared" si="3"/>
        <v>8.1230871983464497E-3</v>
      </c>
      <c r="E29" s="215">
        <f t="shared" si="0"/>
        <v>5.6044263043493053E-3</v>
      </c>
      <c r="F29" s="52">
        <f t="shared" si="4"/>
        <v>-0.3699329715927227</v>
      </c>
      <c r="H29" s="19">
        <v>100.45099999999999</v>
      </c>
      <c r="I29" s="140">
        <v>89.580999999999989</v>
      </c>
      <c r="J29" s="247">
        <f t="shared" si="5"/>
        <v>7.9715771860414276E-3</v>
      </c>
      <c r="K29" s="215">
        <f t="shared" si="6"/>
        <v>7.5217818984688331E-3</v>
      </c>
      <c r="L29" s="52">
        <f t="shared" si="7"/>
        <v>-0.10821196404216987</v>
      </c>
      <c r="N29" s="27">
        <f t="shared" si="19"/>
        <v>6.4124481327800815</v>
      </c>
      <c r="O29" s="152">
        <f t="shared" si="20"/>
        <v>9.0760891590678821</v>
      </c>
      <c r="P29" s="52">
        <f t="shared" si="21"/>
        <v>0.41538597601615118</v>
      </c>
    </row>
    <row r="30" spans="1:16" ht="20.100000000000001" customHeight="1" x14ac:dyDescent="0.25">
      <c r="A30" s="8" t="s">
        <v>199</v>
      </c>
      <c r="B30" s="19">
        <v>28.619999999999997</v>
      </c>
      <c r="C30" s="140">
        <v>82.73</v>
      </c>
      <c r="D30" s="247">
        <f t="shared" si="3"/>
        <v>1.4840903646133122E-3</v>
      </c>
      <c r="E30" s="215">
        <f t="shared" si="0"/>
        <v>4.6976108222777924E-3</v>
      </c>
      <c r="F30" s="52">
        <f t="shared" si="4"/>
        <v>1.8906359189378061</v>
      </c>
      <c r="H30" s="19">
        <v>44.040999999999997</v>
      </c>
      <c r="I30" s="140">
        <v>85.789000000000001</v>
      </c>
      <c r="J30" s="247">
        <f t="shared" si="5"/>
        <v>3.4949998591397849E-3</v>
      </c>
      <c r="K30" s="215">
        <f t="shared" si="6"/>
        <v>7.2033818252502518E-3</v>
      </c>
      <c r="L30" s="52">
        <f t="shared" si="7"/>
        <v>0.94793487886287797</v>
      </c>
      <c r="N30" s="27">
        <f t="shared" ref="N30" si="22">(H30/B30)*10</f>
        <v>15.388190076869321</v>
      </c>
      <c r="O30" s="152">
        <f t="shared" ref="O30" si="23">(I30/C30)*10</f>
        <v>10.369757040976671</v>
      </c>
      <c r="P30" s="52">
        <f t="shared" ref="P30" si="24">(O30-N30)/N30</f>
        <v>-0.32612237117060844</v>
      </c>
    </row>
    <row r="31" spans="1:16" ht="20.100000000000001" customHeight="1" x14ac:dyDescent="0.25">
      <c r="A31" s="8" t="s">
        <v>164</v>
      </c>
      <c r="B31" s="19">
        <v>238.13</v>
      </c>
      <c r="C31" s="140">
        <v>132.44</v>
      </c>
      <c r="D31" s="247">
        <f t="shared" si="3"/>
        <v>1.2348233351690009E-2</v>
      </c>
      <c r="E31" s="215">
        <f t="shared" si="0"/>
        <v>7.5202656509424726E-3</v>
      </c>
      <c r="F31" s="52">
        <f t="shared" si="4"/>
        <v>-0.44383320035274848</v>
      </c>
      <c r="H31" s="19">
        <v>133.55200000000002</v>
      </c>
      <c r="I31" s="140">
        <v>82.334999999999994</v>
      </c>
      <c r="J31" s="247">
        <f t="shared" si="5"/>
        <v>1.0598401970614579E-2</v>
      </c>
      <c r="K31" s="215">
        <f t="shared" si="6"/>
        <v>6.9133623492753085E-3</v>
      </c>
      <c r="L31" s="52">
        <f t="shared" si="7"/>
        <v>-0.38349856235773344</v>
      </c>
      <c r="N31" s="27">
        <f t="shared" ref="N31" si="25">(H31/B31)*10</f>
        <v>5.608365178683913</v>
      </c>
      <c r="O31" s="152">
        <f t="shared" ref="O31" si="26">(I31/C31)*10</f>
        <v>6.2167774086378733</v>
      </c>
      <c r="P31" s="52">
        <f t="shared" ref="P31" si="27">(O31-N31)/N31</f>
        <v>0.10848299113374306</v>
      </c>
    </row>
    <row r="32" spans="1:16" ht="20.100000000000001" customHeight="1" thickBot="1" x14ac:dyDescent="0.3">
      <c r="A32" s="8" t="s">
        <v>17</v>
      </c>
      <c r="B32" s="19">
        <f>B33-SUM(B7:B31)</f>
        <v>650.64999999999418</v>
      </c>
      <c r="C32" s="140">
        <f>C33-SUM(C7:C31)</f>
        <v>510.67000000000917</v>
      </c>
      <c r="D32" s="247">
        <f t="shared" si="3"/>
        <v>3.3739461765745736E-2</v>
      </c>
      <c r="E32" s="215">
        <f t="shared" si="0"/>
        <v>2.8997085925451988E-2</v>
      </c>
      <c r="F32" s="52">
        <f t="shared" si="4"/>
        <v>-0.21513870744637864</v>
      </c>
      <c r="H32" s="19">
        <f>H33-SUM(H7:H31)</f>
        <v>650.18100000000231</v>
      </c>
      <c r="I32" s="140">
        <f>I33-SUM(I7:I31)</f>
        <v>538.4579999999969</v>
      </c>
      <c r="J32" s="247">
        <f t="shared" si="5"/>
        <v>5.1596977893675726E-2</v>
      </c>
      <c r="K32" s="215">
        <f t="shared" si="6"/>
        <v>4.5212306599454216E-2</v>
      </c>
      <c r="L32" s="52">
        <f t="shared" si="7"/>
        <v>-0.17183368938803967</v>
      </c>
      <c r="N32" s="27">
        <f t="shared" si="1"/>
        <v>9.9927918235611788</v>
      </c>
      <c r="O32" s="152">
        <f t="shared" si="2"/>
        <v>10.544147884151942</v>
      </c>
      <c r="P32" s="52">
        <f t="shared" si="8"/>
        <v>5.5175377444646234E-2</v>
      </c>
    </row>
    <row r="33" spans="1:16" ht="26.25" customHeight="1" thickBot="1" x14ac:dyDescent="0.3">
      <c r="A33" s="12" t="s">
        <v>18</v>
      </c>
      <c r="B33" s="17">
        <v>19284.539999999997</v>
      </c>
      <c r="C33" s="145">
        <v>17611.080000000005</v>
      </c>
      <c r="D33" s="243">
        <f>SUM(D7:D32)</f>
        <v>0.99999999999999956</v>
      </c>
      <c r="E33" s="244">
        <f>SUM(E7:E32)</f>
        <v>1.0000000000000002</v>
      </c>
      <c r="F33" s="57">
        <f>(C33-B33)/B33</f>
        <v>-8.6777283772389288E-2</v>
      </c>
      <c r="G33" s="1"/>
      <c r="H33" s="17">
        <v>12601.144999999999</v>
      </c>
      <c r="I33" s="145">
        <v>11909.544999999998</v>
      </c>
      <c r="J33" s="243">
        <f>SUM(J7:J32)</f>
        <v>1.0000000000000004</v>
      </c>
      <c r="K33" s="244">
        <f>SUM(K7:K32)</f>
        <v>0.99999999999999978</v>
      </c>
      <c r="L33" s="57">
        <f t="shared" si="7"/>
        <v>-5.4883901423243717E-2</v>
      </c>
      <c r="N33" s="29">
        <f t="shared" si="1"/>
        <v>6.5343249048201315</v>
      </c>
      <c r="O33" s="146">
        <f>(I33/C33)*10</f>
        <v>6.7625296120396907</v>
      </c>
      <c r="P33" s="57">
        <f t="shared" si="8"/>
        <v>3.4923991467155385E-2</v>
      </c>
    </row>
    <row r="35" spans="1:16" ht="15.75" thickBot="1" x14ac:dyDescent="0.3"/>
    <row r="36" spans="1:16" x14ac:dyDescent="0.25">
      <c r="A36" s="376" t="s">
        <v>2</v>
      </c>
      <c r="B36" s="364" t="s">
        <v>1</v>
      </c>
      <c r="C36" s="362"/>
      <c r="D36" s="364" t="s">
        <v>104</v>
      </c>
      <c r="E36" s="362"/>
      <c r="F36" s="130" t="s">
        <v>0</v>
      </c>
      <c r="H36" s="374" t="s">
        <v>19</v>
      </c>
      <c r="I36" s="375"/>
      <c r="J36" s="364" t="s">
        <v>104</v>
      </c>
      <c r="K36" s="365"/>
      <c r="L36" s="130" t="s">
        <v>0</v>
      </c>
      <c r="N36" s="372" t="s">
        <v>22</v>
      </c>
      <c r="O36" s="362"/>
      <c r="P36" s="130" t="s">
        <v>0</v>
      </c>
    </row>
    <row r="37" spans="1:16" x14ac:dyDescent="0.25">
      <c r="A37" s="377"/>
      <c r="B37" s="367" t="str">
        <f>B5</f>
        <v>jan-out</v>
      </c>
      <c r="C37" s="369"/>
      <c r="D37" s="367" t="str">
        <f>B5</f>
        <v>jan-out</v>
      </c>
      <c r="E37" s="369"/>
      <c r="F37" s="131" t="str">
        <f>F5</f>
        <v>2025/2024</v>
      </c>
      <c r="H37" s="370" t="str">
        <f>B5</f>
        <v>jan-out</v>
      </c>
      <c r="I37" s="369"/>
      <c r="J37" s="367" t="str">
        <f>B5</f>
        <v>jan-out</v>
      </c>
      <c r="K37" s="368"/>
      <c r="L37" s="131" t="str">
        <f>L5</f>
        <v>2025/2024</v>
      </c>
      <c r="N37" s="370" t="str">
        <f>B5</f>
        <v>jan-out</v>
      </c>
      <c r="O37" s="368"/>
      <c r="P37" s="131" t="str">
        <f>P5</f>
        <v>2025/2024</v>
      </c>
    </row>
    <row r="38" spans="1:16" ht="19.5" customHeight="1" thickBot="1" x14ac:dyDescent="0.3">
      <c r="A38" s="378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162</v>
      </c>
      <c r="B39" s="39">
        <v>5377.3900000000012</v>
      </c>
      <c r="C39" s="147">
        <v>4182.59</v>
      </c>
      <c r="D39" s="247">
        <f t="shared" ref="D39:D55" si="28">B39/$B$62</f>
        <v>0.49854350929891905</v>
      </c>
      <c r="E39" s="246">
        <f t="shared" ref="E39:E55" si="29">C39/$C$62</f>
        <v>0.44036858557601488</v>
      </c>
      <c r="F39" s="52">
        <f>(C39-B39)/B39</f>
        <v>-0.22218957524003297</v>
      </c>
      <c r="H39" s="39">
        <v>1961.9639999999997</v>
      </c>
      <c r="I39" s="147">
        <v>1576.8219999999997</v>
      </c>
      <c r="J39" s="247">
        <f t="shared" ref="J39:J61" si="30">H39/$H$62</f>
        <v>0.37149501653580785</v>
      </c>
      <c r="K39" s="246">
        <f t="shared" ref="K39:K61" si="31">I39/$I$62</f>
        <v>0.31333480513322998</v>
      </c>
      <c r="L39" s="52">
        <f>(I39-H39)/H39</f>
        <v>-0.19630431547163971</v>
      </c>
      <c r="N39" s="27">
        <f t="shared" ref="N39:N62" si="32">(H39/B39)*10</f>
        <v>3.6485432523956773</v>
      </c>
      <c r="O39" s="151">
        <f t="shared" ref="O39:O62" si="33">(I39/C39)*10</f>
        <v>3.7699654998457883</v>
      </c>
      <c r="P39" s="61">
        <f t="shared" si="8"/>
        <v>3.3279651370552804E-2</v>
      </c>
    </row>
    <row r="40" spans="1:16" ht="20.100000000000001" customHeight="1" x14ac:dyDescent="0.25">
      <c r="A40" s="38" t="s">
        <v>169</v>
      </c>
      <c r="B40" s="19">
        <v>1726.62</v>
      </c>
      <c r="C40" s="140">
        <v>1536.02</v>
      </c>
      <c r="D40" s="247">
        <f t="shared" si="28"/>
        <v>0.16007676475496466</v>
      </c>
      <c r="E40" s="215">
        <f t="shared" si="29"/>
        <v>0.16172155406493832</v>
      </c>
      <c r="F40" s="52">
        <f t="shared" ref="F40:F62" si="34">(C40-B40)/B40</f>
        <v>-0.11038908387485372</v>
      </c>
      <c r="H40" s="19">
        <v>888.99500000000012</v>
      </c>
      <c r="I40" s="140">
        <v>731.45799999999997</v>
      </c>
      <c r="J40" s="247">
        <f t="shared" si="30"/>
        <v>0.1683299042312961</v>
      </c>
      <c r="K40" s="215">
        <f t="shared" si="31"/>
        <v>0.14535010920265076</v>
      </c>
      <c r="L40" s="52">
        <f t="shared" ref="L40:L62" si="35">(I40-H40)/H40</f>
        <v>-0.17720797079848608</v>
      </c>
      <c r="N40" s="27">
        <f t="shared" si="32"/>
        <v>5.1487588467642</v>
      </c>
      <c r="O40" s="152">
        <f t="shared" si="33"/>
        <v>4.7620343485110874</v>
      </c>
      <c r="P40" s="52">
        <f t="shared" si="8"/>
        <v>-7.5110237197485816E-2</v>
      </c>
    </row>
    <row r="41" spans="1:16" ht="20.100000000000001" customHeight="1" x14ac:dyDescent="0.25">
      <c r="A41" s="38" t="s">
        <v>170</v>
      </c>
      <c r="B41" s="19">
        <v>1124.08</v>
      </c>
      <c r="C41" s="140">
        <v>878.7</v>
      </c>
      <c r="D41" s="247">
        <f t="shared" si="28"/>
        <v>0.10421464463851958</v>
      </c>
      <c r="E41" s="215">
        <f t="shared" si="29"/>
        <v>9.2514895350881698E-2</v>
      </c>
      <c r="F41" s="52">
        <f t="shared" si="34"/>
        <v>-0.21829407159632758</v>
      </c>
      <c r="H41" s="19">
        <v>718.26799999999992</v>
      </c>
      <c r="I41" s="140">
        <v>626.67499999999995</v>
      </c>
      <c r="J41" s="247">
        <f t="shared" si="30"/>
        <v>0.13600299625127762</v>
      </c>
      <c r="K41" s="215">
        <f t="shared" si="31"/>
        <v>0.12452837987221571</v>
      </c>
      <c r="L41" s="52">
        <f t="shared" si="35"/>
        <v>-0.1275192546514671</v>
      </c>
      <c r="N41" s="27">
        <f t="shared" si="32"/>
        <v>6.3898299053448149</v>
      </c>
      <c r="O41" s="152">
        <f t="shared" si="33"/>
        <v>7.1318424945942862</v>
      </c>
      <c r="P41" s="52">
        <f t="shared" si="8"/>
        <v>0.11612399707679387</v>
      </c>
    </row>
    <row r="42" spans="1:16" ht="20.100000000000001" customHeight="1" x14ac:dyDescent="0.25">
      <c r="A42" s="38" t="s">
        <v>175</v>
      </c>
      <c r="B42" s="19">
        <v>788.88</v>
      </c>
      <c r="C42" s="140">
        <v>865.15</v>
      </c>
      <c r="D42" s="247">
        <f t="shared" si="28"/>
        <v>7.3137898425766248E-2</v>
      </c>
      <c r="E42" s="215">
        <f t="shared" si="29"/>
        <v>9.1088268706970871E-2</v>
      </c>
      <c r="F42" s="52">
        <f t="shared" si="34"/>
        <v>9.668137105770204E-2</v>
      </c>
      <c r="H42" s="19">
        <v>405.51300000000009</v>
      </c>
      <c r="I42" s="140">
        <v>574.83799999999997</v>
      </c>
      <c r="J42" s="247">
        <f t="shared" si="30"/>
        <v>7.678329400564185E-2</v>
      </c>
      <c r="K42" s="215">
        <f t="shared" si="31"/>
        <v>0.11422770148639204</v>
      </c>
      <c r="L42" s="52">
        <f t="shared" si="35"/>
        <v>0.41755751356923165</v>
      </c>
      <c r="N42" s="27">
        <f t="shared" si="32"/>
        <v>5.1403635533921523</v>
      </c>
      <c r="O42" s="152">
        <f t="shared" si="33"/>
        <v>6.6443738080101706</v>
      </c>
      <c r="P42" s="52">
        <f t="shared" si="8"/>
        <v>0.29258830411431003</v>
      </c>
    </row>
    <row r="43" spans="1:16" ht="20.100000000000001" customHeight="1" x14ac:dyDescent="0.25">
      <c r="A43" s="38" t="s">
        <v>168</v>
      </c>
      <c r="B43" s="19">
        <v>501.4</v>
      </c>
      <c r="C43" s="140">
        <v>537.81999999999994</v>
      </c>
      <c r="D43" s="247">
        <f t="shared" si="28"/>
        <v>4.6485323839721121E-2</v>
      </c>
      <c r="E43" s="215">
        <f t="shared" si="29"/>
        <v>5.6624969861854092E-2</v>
      </c>
      <c r="F43" s="52">
        <f t="shared" si="34"/>
        <v>7.2636617471080897E-2</v>
      </c>
      <c r="H43" s="19">
        <v>331.238</v>
      </c>
      <c r="I43" s="140">
        <v>347.291</v>
      </c>
      <c r="J43" s="247">
        <f t="shared" si="30"/>
        <v>6.2719431287876812E-2</v>
      </c>
      <c r="K43" s="215">
        <f t="shared" si="31"/>
        <v>6.9011186937729549E-2</v>
      </c>
      <c r="L43" s="52">
        <f t="shared" si="35"/>
        <v>4.8463642456481437E-2</v>
      </c>
      <c r="N43" s="27">
        <f t="shared" si="32"/>
        <v>6.6062624650977266</v>
      </c>
      <c r="O43" s="152">
        <f t="shared" si="33"/>
        <v>6.4573835112119307</v>
      </c>
      <c r="P43" s="52">
        <f t="shared" si="8"/>
        <v>-2.2536033751664391E-2</v>
      </c>
    </row>
    <row r="44" spans="1:16" ht="20.100000000000001" customHeight="1" x14ac:dyDescent="0.25">
      <c r="A44" s="38" t="s">
        <v>176</v>
      </c>
      <c r="B44" s="19">
        <v>306.13</v>
      </c>
      <c r="C44" s="140">
        <v>320.33999999999997</v>
      </c>
      <c r="D44" s="247">
        <f t="shared" si="28"/>
        <v>2.8381635793884776E-2</v>
      </c>
      <c r="E44" s="215">
        <f t="shared" si="29"/>
        <v>3.3727349011837306E-2</v>
      </c>
      <c r="F44" s="52">
        <f t="shared" si="34"/>
        <v>4.6418188351353931E-2</v>
      </c>
      <c r="H44" s="19">
        <v>195.72299999999998</v>
      </c>
      <c r="I44" s="140">
        <v>210.55799999999999</v>
      </c>
      <c r="J44" s="247">
        <f t="shared" si="30"/>
        <v>3.7059864055323098E-2</v>
      </c>
      <c r="K44" s="215">
        <f t="shared" si="31"/>
        <v>4.1840581815349255E-2</v>
      </c>
      <c r="L44" s="52">
        <f t="shared" si="35"/>
        <v>7.5795895219264012E-2</v>
      </c>
      <c r="N44" s="27">
        <f t="shared" si="32"/>
        <v>6.393460294646065</v>
      </c>
      <c r="O44" s="152">
        <f t="shared" si="33"/>
        <v>6.5729537366548039</v>
      </c>
      <c r="P44" s="52">
        <f t="shared" si="8"/>
        <v>2.807453768955883E-2</v>
      </c>
    </row>
    <row r="45" spans="1:16" ht="20.100000000000001" customHeight="1" x14ac:dyDescent="0.25">
      <c r="A45" s="38" t="s">
        <v>173</v>
      </c>
      <c r="B45" s="19">
        <v>120.3</v>
      </c>
      <c r="C45" s="140">
        <v>128.04</v>
      </c>
      <c r="D45" s="247">
        <f t="shared" si="28"/>
        <v>1.1153140123491126E-2</v>
      </c>
      <c r="E45" s="215">
        <f t="shared" si="29"/>
        <v>1.3480832139213488E-2</v>
      </c>
      <c r="F45" s="52">
        <f t="shared" si="34"/>
        <v>6.4339152119700704E-2</v>
      </c>
      <c r="H45" s="19">
        <v>140.255</v>
      </c>
      <c r="I45" s="140">
        <v>182.68600000000001</v>
      </c>
      <c r="J45" s="247">
        <f t="shared" si="30"/>
        <v>2.6557079306363286E-2</v>
      </c>
      <c r="K45" s="215">
        <f t="shared" si="31"/>
        <v>3.6302057055627876E-2</v>
      </c>
      <c r="L45" s="52">
        <f t="shared" si="35"/>
        <v>0.30252753912516495</v>
      </c>
      <c r="N45" s="27">
        <f t="shared" si="32"/>
        <v>11.658769742310888</v>
      </c>
      <c r="O45" s="152">
        <f t="shared" si="33"/>
        <v>14.267885035926275</v>
      </c>
      <c r="P45" s="52">
        <f t="shared" si="8"/>
        <v>0.2237899324957621</v>
      </c>
    </row>
    <row r="46" spans="1:16" ht="20.100000000000001" customHeight="1" x14ac:dyDescent="0.25">
      <c r="A46" s="38" t="s">
        <v>171</v>
      </c>
      <c r="B46" s="19">
        <v>199.89</v>
      </c>
      <c r="C46" s="140">
        <v>234.66999999999996</v>
      </c>
      <c r="D46" s="247">
        <f t="shared" si="28"/>
        <v>1.8532013127885629E-2</v>
      </c>
      <c r="E46" s="215">
        <f t="shared" si="29"/>
        <v>2.4707488894948677E-2</v>
      </c>
      <c r="F46" s="52">
        <f t="shared" si="34"/>
        <v>0.1739956976336984</v>
      </c>
      <c r="H46" s="19">
        <v>138.703</v>
      </c>
      <c r="I46" s="140">
        <v>159.78299999999999</v>
      </c>
      <c r="J46" s="247">
        <f t="shared" si="30"/>
        <v>2.6263210374179224E-2</v>
      </c>
      <c r="K46" s="215">
        <f t="shared" si="31"/>
        <v>3.1750936484018416E-2</v>
      </c>
      <c r="L46" s="52">
        <f t="shared" si="35"/>
        <v>0.15197940924132847</v>
      </c>
      <c r="N46" s="27">
        <f t="shared" si="32"/>
        <v>6.9389664315373469</v>
      </c>
      <c r="O46" s="152">
        <f t="shared" si="33"/>
        <v>6.8088379426428611</v>
      </c>
      <c r="P46" s="52">
        <f t="shared" si="8"/>
        <v>-1.8753295635363879E-2</v>
      </c>
    </row>
    <row r="47" spans="1:16" ht="20.100000000000001" customHeight="1" x14ac:dyDescent="0.25">
      <c r="A47" s="38" t="s">
        <v>179</v>
      </c>
      <c r="B47" s="19">
        <v>71.290000000000006</v>
      </c>
      <c r="C47" s="140">
        <v>252.91000000000003</v>
      </c>
      <c r="D47" s="247">
        <f t="shared" si="28"/>
        <v>6.6093712336133207E-3</v>
      </c>
      <c r="E47" s="215">
        <f t="shared" si="29"/>
        <v>2.6627907344021273E-2</v>
      </c>
      <c r="F47" s="52">
        <f t="shared" si="34"/>
        <v>2.5476223874316171</v>
      </c>
      <c r="H47" s="19">
        <v>36.752999999999993</v>
      </c>
      <c r="I47" s="140">
        <v>123.917</v>
      </c>
      <c r="J47" s="247">
        <f t="shared" si="30"/>
        <v>6.9591268457222183E-3</v>
      </c>
      <c r="K47" s="215">
        <f t="shared" si="31"/>
        <v>2.462390114273803E-2</v>
      </c>
      <c r="L47" s="52">
        <f t="shared" si="35"/>
        <v>2.371615922509728</v>
      </c>
      <c r="N47" s="27">
        <f t="shared" si="32"/>
        <v>5.1554215177444229</v>
      </c>
      <c r="O47" s="152">
        <f t="shared" si="33"/>
        <v>4.8996480961606892</v>
      </c>
      <c r="P47" s="52">
        <f t="shared" si="8"/>
        <v>-4.9612513875613912E-2</v>
      </c>
    </row>
    <row r="48" spans="1:16" ht="20.100000000000001" customHeight="1" x14ac:dyDescent="0.25">
      <c r="A48" s="38" t="s">
        <v>187</v>
      </c>
      <c r="B48" s="19">
        <v>9</v>
      </c>
      <c r="C48" s="140">
        <v>137.48000000000002</v>
      </c>
      <c r="D48" s="247">
        <f t="shared" si="28"/>
        <v>8.3439951048562045E-4</v>
      </c>
      <c r="E48" s="215">
        <f t="shared" si="29"/>
        <v>1.44747329154879E-2</v>
      </c>
      <c r="F48" s="52">
        <f t="shared" ref="F48:F61" si="36">(C48-B48)/B48</f>
        <v>14.275555555555558</v>
      </c>
      <c r="H48" s="19">
        <v>9.7750000000000004</v>
      </c>
      <c r="I48" s="140">
        <v>115.691</v>
      </c>
      <c r="J48" s="247">
        <f t="shared" si="30"/>
        <v>1.8508819665587761E-3</v>
      </c>
      <c r="K48" s="215">
        <f t="shared" si="31"/>
        <v>2.2989289178276633E-2</v>
      </c>
      <c r="L48" s="52">
        <f t="shared" ref="L48:L61" si="37">(I48-H48)/H48</f>
        <v>10.835396419437339</v>
      </c>
      <c r="N48" s="27">
        <f t="shared" ref="N48:N51" si="38">(H48/B48)*10</f>
        <v>10.861111111111112</v>
      </c>
      <c r="O48" s="152">
        <f t="shared" ref="O48:O51" si="39">(I48/C48)*10</f>
        <v>8.415114925807389</v>
      </c>
      <c r="P48" s="52">
        <f t="shared" ref="P48:P51" si="40">(O48-N48)/N48</f>
        <v>-0.22520680990008704</v>
      </c>
    </row>
    <row r="49" spans="1:16" ht="20.100000000000001" customHeight="1" x14ac:dyDescent="0.25">
      <c r="A49" s="38" t="s">
        <v>181</v>
      </c>
      <c r="B49" s="19">
        <v>79</v>
      </c>
      <c r="C49" s="140">
        <v>79.350000000000009</v>
      </c>
      <c r="D49" s="247">
        <f t="shared" si="28"/>
        <v>7.3241734809293352E-3</v>
      </c>
      <c r="E49" s="215">
        <f t="shared" si="29"/>
        <v>8.3544519700608447E-3</v>
      </c>
      <c r="F49" s="52">
        <f t="shared" si="36"/>
        <v>4.4303797468355508E-3</v>
      </c>
      <c r="H49" s="19">
        <v>81.134999999999991</v>
      </c>
      <c r="I49" s="140">
        <v>92.954000000000008</v>
      </c>
      <c r="J49" s="247">
        <f t="shared" si="30"/>
        <v>1.5362793693784784E-2</v>
      </c>
      <c r="K49" s="215">
        <f t="shared" si="31"/>
        <v>1.8471154940985265E-2</v>
      </c>
      <c r="L49" s="52">
        <f t="shared" si="37"/>
        <v>0.14567079558760113</v>
      </c>
      <c r="N49" s="27">
        <f t="shared" si="38"/>
        <v>10.270253164556962</v>
      </c>
      <c r="O49" s="152">
        <f t="shared" si="39"/>
        <v>11.714429741650914</v>
      </c>
      <c r="P49" s="52">
        <f t="shared" si="40"/>
        <v>0.14061742723907339</v>
      </c>
    </row>
    <row r="50" spans="1:16" ht="20.100000000000001" customHeight="1" x14ac:dyDescent="0.25">
      <c r="A50" s="38" t="s">
        <v>180</v>
      </c>
      <c r="B50" s="19">
        <v>69.86</v>
      </c>
      <c r="C50" s="140">
        <v>115.92</v>
      </c>
      <c r="D50" s="247">
        <f t="shared" si="28"/>
        <v>6.4767944225028271E-3</v>
      </c>
      <c r="E50" s="215">
        <f t="shared" si="29"/>
        <v>1.2204764617132362E-2</v>
      </c>
      <c r="F50" s="52">
        <f t="shared" si="36"/>
        <v>0.65931863727454909</v>
      </c>
      <c r="H50" s="19">
        <v>58.806999999999995</v>
      </c>
      <c r="I50" s="140">
        <v>89.939000000000007</v>
      </c>
      <c r="J50" s="247">
        <f t="shared" si="30"/>
        <v>1.1135019519940862E-2</v>
      </c>
      <c r="K50" s="215">
        <f t="shared" si="31"/>
        <v>1.7872035676111557E-2</v>
      </c>
      <c r="L50" s="52">
        <f t="shared" si="37"/>
        <v>0.52939275936538188</v>
      </c>
      <c r="N50" s="27">
        <f t="shared" si="38"/>
        <v>8.4178356713426847</v>
      </c>
      <c r="O50" s="152">
        <f t="shared" si="39"/>
        <v>7.7587129054520361</v>
      </c>
      <c r="P50" s="52">
        <f t="shared" si="40"/>
        <v>-7.8300740430766264E-2</v>
      </c>
    </row>
    <row r="51" spans="1:16" ht="20.100000000000001" customHeight="1" x14ac:dyDescent="0.25">
      <c r="A51" s="38" t="s">
        <v>192</v>
      </c>
      <c r="B51" s="19">
        <v>122.17000000000002</v>
      </c>
      <c r="C51" s="140">
        <v>98.279999999999987</v>
      </c>
      <c r="D51" s="247">
        <f t="shared" si="28"/>
        <v>1.1326509799558696E-2</v>
      </c>
      <c r="E51" s="215">
        <f t="shared" si="29"/>
        <v>1.034751782756874E-2</v>
      </c>
      <c r="F51" s="52">
        <f t="shared" si="36"/>
        <v>-0.19554718834411089</v>
      </c>
      <c r="H51" s="19">
        <v>83.980999999999995</v>
      </c>
      <c r="I51" s="140">
        <v>59.548999999999999</v>
      </c>
      <c r="J51" s="247">
        <f t="shared" si="30"/>
        <v>1.5901679635148089E-2</v>
      </c>
      <c r="K51" s="215">
        <f t="shared" si="31"/>
        <v>1.1833151941613393E-2</v>
      </c>
      <c r="L51" s="52">
        <f t="shared" si="37"/>
        <v>-0.29092294685702713</v>
      </c>
      <c r="N51" s="27">
        <f t="shared" si="38"/>
        <v>6.8741098469345987</v>
      </c>
      <c r="O51" s="152">
        <f t="shared" si="39"/>
        <v>6.0591168091168104</v>
      </c>
      <c r="P51" s="52">
        <f t="shared" si="40"/>
        <v>-0.11855979260808898</v>
      </c>
    </row>
    <row r="52" spans="1:16" ht="20.100000000000001" customHeight="1" x14ac:dyDescent="0.25">
      <c r="A52" s="38" t="s">
        <v>184</v>
      </c>
      <c r="B52" s="19">
        <v>34.49</v>
      </c>
      <c r="C52" s="140">
        <v>39.459999999999987</v>
      </c>
      <c r="D52" s="247">
        <f t="shared" si="28"/>
        <v>3.1976043462943388E-3</v>
      </c>
      <c r="E52" s="215">
        <f t="shared" si="29"/>
        <v>4.1545894737063738E-3</v>
      </c>
      <c r="F52" s="52">
        <f t="shared" si="36"/>
        <v>0.14409973905479803</v>
      </c>
      <c r="H52" s="19">
        <v>65.071999999999989</v>
      </c>
      <c r="I52" s="140">
        <v>39.569000000000003</v>
      </c>
      <c r="J52" s="247">
        <f t="shared" si="30"/>
        <v>1.2321288115387484E-2</v>
      </c>
      <c r="K52" s="215">
        <f t="shared" si="31"/>
        <v>7.86286905200256E-3</v>
      </c>
      <c r="L52" s="52">
        <f t="shared" si="37"/>
        <v>-0.39191971969510681</v>
      </c>
      <c r="N52" s="27">
        <f t="shared" si="32"/>
        <v>18.866917947231077</v>
      </c>
      <c r="O52" s="152">
        <f t="shared" si="33"/>
        <v>10.02762290927522</v>
      </c>
      <c r="P52" s="52">
        <f t="shared" si="8"/>
        <v>-0.46850763133006146</v>
      </c>
    </row>
    <row r="53" spans="1:16" ht="20.100000000000001" customHeight="1" x14ac:dyDescent="0.25">
      <c r="A53" s="38" t="s">
        <v>189</v>
      </c>
      <c r="B53" s="19">
        <v>187.17000000000002</v>
      </c>
      <c r="C53" s="140">
        <v>23</v>
      </c>
      <c r="D53" s="247">
        <f t="shared" si="28"/>
        <v>1.7352728486399287E-2</v>
      </c>
      <c r="E53" s="215">
        <f t="shared" si="29"/>
        <v>2.421580281177056E-3</v>
      </c>
      <c r="F53" s="52">
        <f t="shared" si="36"/>
        <v>-0.87711705935780304</v>
      </c>
      <c r="H53" s="19">
        <v>97.10799999999999</v>
      </c>
      <c r="I53" s="140">
        <v>34.573999999999998</v>
      </c>
      <c r="J53" s="247">
        <f t="shared" si="30"/>
        <v>1.8387257903692032E-2</v>
      </c>
      <c r="K53" s="215">
        <f t="shared" si="31"/>
        <v>6.8702983295998495E-3</v>
      </c>
      <c r="L53" s="52">
        <f t="shared" si="37"/>
        <v>-0.64396342216913127</v>
      </c>
      <c r="N53" s="27">
        <f t="shared" ref="N53:N54" si="41">(H53/B53)*10</f>
        <v>5.1882246086445472</v>
      </c>
      <c r="O53" s="152">
        <f t="shared" ref="O53:O54" si="42">(I53/C53)*10</f>
        <v>15.032173913043479</v>
      </c>
      <c r="P53" s="52">
        <f t="shared" ref="P53:P54" si="43">(O53-N53)/N53</f>
        <v>1.8973637509827701</v>
      </c>
    </row>
    <row r="54" spans="1:16" ht="20.100000000000001" customHeight="1" x14ac:dyDescent="0.25">
      <c r="A54" s="38" t="s">
        <v>193</v>
      </c>
      <c r="B54" s="19">
        <v>17.749999999999996</v>
      </c>
      <c r="C54" s="140">
        <v>12.019999999999998</v>
      </c>
      <c r="D54" s="247">
        <f t="shared" si="28"/>
        <v>1.6456212567910844E-3</v>
      </c>
      <c r="E54" s="215">
        <f t="shared" si="29"/>
        <v>1.2655389121629655E-3</v>
      </c>
      <c r="F54" s="52">
        <f t="shared" si="36"/>
        <v>-0.32281690140845071</v>
      </c>
      <c r="H54" s="19">
        <v>8.69</v>
      </c>
      <c r="I54" s="140">
        <v>17.948000000000004</v>
      </c>
      <c r="J54" s="247">
        <f t="shared" si="30"/>
        <v>1.6454388019842212E-3</v>
      </c>
      <c r="K54" s="215">
        <f t="shared" si="31"/>
        <v>3.5664983635002646E-3</v>
      </c>
      <c r="L54" s="52">
        <f t="shared" si="37"/>
        <v>1.0653624856156507</v>
      </c>
      <c r="N54" s="27">
        <f t="shared" si="41"/>
        <v>4.8957746478873245</v>
      </c>
      <c r="O54" s="152">
        <f t="shared" si="42"/>
        <v>14.931780366056577</v>
      </c>
      <c r="P54" s="52">
        <f t="shared" si="43"/>
        <v>2.0499321231013146</v>
      </c>
    </row>
    <row r="55" spans="1:16" ht="20.100000000000001" customHeight="1" x14ac:dyDescent="0.25">
      <c r="A55" s="38" t="s">
        <v>191</v>
      </c>
      <c r="B55" s="19">
        <v>14.730000000000002</v>
      </c>
      <c r="C55" s="140">
        <v>16.86</v>
      </c>
      <c r="D55" s="247">
        <f t="shared" si="28"/>
        <v>1.3656338654947991E-3</v>
      </c>
      <c r="E55" s="215">
        <f t="shared" si="29"/>
        <v>1.7751236322019635E-3</v>
      </c>
      <c r="F55" s="52">
        <f t="shared" si="36"/>
        <v>0.14460285132382872</v>
      </c>
      <c r="H55" s="19">
        <v>19.626000000000001</v>
      </c>
      <c r="I55" s="140">
        <v>11.75</v>
      </c>
      <c r="J55" s="247">
        <f t="shared" si="30"/>
        <v>3.7161544220647102E-3</v>
      </c>
      <c r="K55" s="215">
        <f t="shared" si="31"/>
        <v>2.3348760737200856E-3</v>
      </c>
      <c r="L55" s="52">
        <f t="shared" ref="L55:L60" si="44">(I55-H55)/H55</f>
        <v>-0.40130439213288499</v>
      </c>
      <c r="N55" s="27">
        <f t="shared" ref="N55" si="45">(H55/B55)*10</f>
        <v>13.323828920570264</v>
      </c>
      <c r="O55" s="152">
        <f t="shared" ref="O55" si="46">(I55/C55)*10</f>
        <v>6.969157769869514</v>
      </c>
      <c r="P55" s="52">
        <f t="shared" ref="P55" si="47">(O55-N55)/N55</f>
        <v>-0.47694031412321436</v>
      </c>
    </row>
    <row r="56" spans="1:16" ht="20.100000000000001" customHeight="1" x14ac:dyDescent="0.25">
      <c r="A56" s="38" t="s">
        <v>211</v>
      </c>
      <c r="B56" s="19">
        <v>11.5</v>
      </c>
      <c r="C56" s="140">
        <v>12.620000000000001</v>
      </c>
      <c r="D56" s="247">
        <f t="shared" ref="D56:D57" si="48">B56/$B$62</f>
        <v>1.0661771522871817E-3</v>
      </c>
      <c r="E56" s="215">
        <f t="shared" ref="E56:E57" si="49">C56/$C$62</f>
        <v>1.3287105716719325E-3</v>
      </c>
      <c r="F56" s="52">
        <f t="shared" si="36"/>
        <v>9.7391304347826169E-2</v>
      </c>
      <c r="H56" s="19">
        <v>10.699</v>
      </c>
      <c r="I56" s="140">
        <v>11.55</v>
      </c>
      <c r="J56" s="247">
        <f t="shared" si="30"/>
        <v>2.0258400163900097E-3</v>
      </c>
      <c r="K56" s="215">
        <f t="shared" si="31"/>
        <v>2.29513350225251E-3</v>
      </c>
      <c r="L56" s="52">
        <f t="shared" si="44"/>
        <v>7.9540143938685942E-2</v>
      </c>
      <c r="N56" s="27">
        <f t="shared" ref="N56:N60" si="50">(H56/B56)*10</f>
        <v>9.3034782608695661</v>
      </c>
      <c r="O56" s="152">
        <f t="shared" ref="O56:O60" si="51">(I56/C56)*10</f>
        <v>9.1521394611727409</v>
      </c>
      <c r="P56" s="52">
        <f t="shared" ref="P56:P60" si="52">(O56-N56)/N56</f>
        <v>-1.6266905285666787E-2</v>
      </c>
    </row>
    <row r="57" spans="1:16" ht="20.100000000000001" customHeight="1" x14ac:dyDescent="0.25">
      <c r="A57" s="38" t="s">
        <v>196</v>
      </c>
      <c r="B57" s="19">
        <v>9.0799999999999983</v>
      </c>
      <c r="C57" s="140">
        <v>4.3599999999999994</v>
      </c>
      <c r="D57" s="247">
        <f t="shared" si="48"/>
        <v>8.4181639502327028E-4</v>
      </c>
      <c r="E57" s="215">
        <f t="shared" si="49"/>
        <v>4.5904739243182447E-4</v>
      </c>
      <c r="F57" s="52">
        <f t="shared" si="36"/>
        <v>-0.51982378854625544</v>
      </c>
      <c r="H57" s="19">
        <v>9.9239999999999995</v>
      </c>
      <c r="I57" s="140">
        <v>5.8950000000000005</v>
      </c>
      <c r="J57" s="247">
        <f t="shared" si="30"/>
        <v>1.8790948988367563E-3</v>
      </c>
      <c r="K57" s="215">
        <f t="shared" si="31"/>
        <v>1.1714122940068006E-3</v>
      </c>
      <c r="L57" s="52">
        <f t="shared" si="44"/>
        <v>-0.40598548972188625</v>
      </c>
      <c r="N57" s="27">
        <f t="shared" si="50"/>
        <v>10.929515418502206</v>
      </c>
      <c r="O57" s="152">
        <f t="shared" si="51"/>
        <v>13.520642201834864</v>
      </c>
      <c r="P57" s="52">
        <f t="shared" si="52"/>
        <v>0.23707609021221818</v>
      </c>
    </row>
    <row r="58" spans="1:16" ht="20.100000000000001" customHeight="1" x14ac:dyDescent="0.25">
      <c r="A58" s="38" t="s">
        <v>194</v>
      </c>
      <c r="B58" s="19">
        <v>0.05</v>
      </c>
      <c r="C58" s="140">
        <v>6.52</v>
      </c>
      <c r="D58" s="247">
        <f>B58/$B$62</f>
        <v>4.6355528360312247E-6</v>
      </c>
      <c r="E58" s="215">
        <f>C58/$C$62</f>
        <v>6.864653666641045E-4</v>
      </c>
      <c r="F58" s="52">
        <f t="shared" si="36"/>
        <v>129.39999999999998</v>
      </c>
      <c r="H58" s="19">
        <v>7.2000000000000008E-2</v>
      </c>
      <c r="I58" s="140">
        <v>5.7780000000000005</v>
      </c>
      <c r="J58" s="247">
        <f t="shared" si="30"/>
        <v>1.3633094792044183E-5</v>
      </c>
      <c r="K58" s="215">
        <f t="shared" si="31"/>
        <v>1.1481628896982685E-3</v>
      </c>
      <c r="L58" s="52">
        <f t="shared" si="44"/>
        <v>79.25</v>
      </c>
      <c r="N58" s="27">
        <f t="shared" si="50"/>
        <v>14.400000000000002</v>
      </c>
      <c r="O58" s="152">
        <f t="shared" si="51"/>
        <v>8.8619631901840492</v>
      </c>
      <c r="P58" s="52">
        <f t="shared" si="52"/>
        <v>-0.38458588957055223</v>
      </c>
    </row>
    <row r="59" spans="1:16" ht="20.100000000000001" customHeight="1" x14ac:dyDescent="0.25">
      <c r="A59" s="38" t="s">
        <v>212</v>
      </c>
      <c r="B59" s="19">
        <v>3.92</v>
      </c>
      <c r="C59" s="140">
        <v>4.7799999999999994</v>
      </c>
      <c r="D59" s="247">
        <f>B59/$B$62</f>
        <v>3.6342734234484804E-4</v>
      </c>
      <c r="E59" s="215">
        <f>C59/$C$62</f>
        <v>5.0326755408810109E-4</v>
      </c>
      <c r="F59" s="52">
        <f t="shared" si="36"/>
        <v>0.21938775510204067</v>
      </c>
      <c r="H59" s="19">
        <v>3.6749999999999998</v>
      </c>
      <c r="I59" s="140">
        <v>3.903</v>
      </c>
      <c r="J59" s="247">
        <f t="shared" si="30"/>
        <v>6.9585588001058838E-4</v>
      </c>
      <c r="K59" s="215">
        <f t="shared" si="31"/>
        <v>7.7557628218974416E-4</v>
      </c>
      <c r="L59" s="52">
        <f t="shared" si="44"/>
        <v>6.2040816326530669E-2</v>
      </c>
      <c r="N59" s="27">
        <f t="shared" ref="N59" si="53">(H59/B59)*10</f>
        <v>9.375</v>
      </c>
      <c r="O59" s="152">
        <f t="shared" ref="O59" si="54">(I59/C59)*10</f>
        <v>8.1652719665271984</v>
      </c>
      <c r="P59" s="52">
        <f t="shared" ref="P59" si="55">(O59-N59)/N59</f>
        <v>-0.12903765690376551</v>
      </c>
    </row>
    <row r="60" spans="1:16" ht="20.100000000000001" customHeight="1" x14ac:dyDescent="0.25">
      <c r="A60" s="38" t="s">
        <v>188</v>
      </c>
      <c r="B60" s="19">
        <v>2.0700000000000003</v>
      </c>
      <c r="C60" s="140">
        <v>2.3899999999999997</v>
      </c>
      <c r="D60" s="247">
        <f>B60/$B$62</f>
        <v>1.9191188741169273E-4</v>
      </c>
      <c r="E60" s="215">
        <f>C60/$C$62</f>
        <v>2.5163377704405054E-4</v>
      </c>
      <c r="F60" s="52">
        <f t="shared" si="36"/>
        <v>0.15458937198067602</v>
      </c>
      <c r="H60" s="19">
        <v>2.3369999999999997</v>
      </c>
      <c r="I60" s="140">
        <v>2.7380000000000004</v>
      </c>
      <c r="J60" s="247">
        <f t="shared" si="30"/>
        <v>4.4250753512510067E-4</v>
      </c>
      <c r="K60" s="215">
        <f t="shared" si="31"/>
        <v>5.4407580339111447E-4</v>
      </c>
      <c r="L60" s="52">
        <f t="shared" si="44"/>
        <v>0.17158750534873801</v>
      </c>
      <c r="N60" s="27">
        <f t="shared" si="50"/>
        <v>11.289855072463766</v>
      </c>
      <c r="O60" s="152">
        <f t="shared" si="51"/>
        <v>11.456066945606697</v>
      </c>
      <c r="P60" s="52">
        <f t="shared" si="52"/>
        <v>1.4722232666061923E-2</v>
      </c>
    </row>
    <row r="61" spans="1:16" ht="20.100000000000001" customHeight="1" thickBot="1" x14ac:dyDescent="0.3">
      <c r="A61" s="8" t="s">
        <v>17</v>
      </c>
      <c r="B61" s="19">
        <f>B62-SUM(B39:B60)</f>
        <v>9.430000000003929</v>
      </c>
      <c r="C61" s="140">
        <f>C62-SUM(C39:C60)</f>
        <v>8.6499999999996362</v>
      </c>
      <c r="D61" s="247">
        <f>B61/$B$62</f>
        <v>8.7426526487585329E-4</v>
      </c>
      <c r="E61" s="215">
        <f>C61/$C$62</f>
        <v>9.1072475792089793E-4</v>
      </c>
      <c r="F61" s="52">
        <f t="shared" si="36"/>
        <v>-8.2714740191300942E-2</v>
      </c>
      <c r="H61" s="19">
        <f>H62-SUM(H39:H60)</f>
        <v>12.95299999999952</v>
      </c>
      <c r="I61" s="140">
        <f>I62-SUM(I39:I60)</f>
        <v>6.5209999999979118</v>
      </c>
      <c r="J61" s="247">
        <f t="shared" si="30"/>
        <v>2.4526316227964128E-3</v>
      </c>
      <c r="K61" s="215">
        <f t="shared" si="31"/>
        <v>1.2958065426998981E-3</v>
      </c>
      <c r="L61" s="52">
        <f t="shared" si="37"/>
        <v>-0.49656450243201161</v>
      </c>
      <c r="N61" s="27">
        <f t="shared" ref="N61" si="56">(H61/B61)*10</f>
        <v>13.735949098615187</v>
      </c>
      <c r="O61" s="152">
        <f t="shared" ref="O61" si="57">(I61/C61)*10</f>
        <v>7.5387283236973248</v>
      </c>
      <c r="P61" s="52">
        <f t="shared" ref="P61" si="58">(O61-N61)/N61</f>
        <v>-0.45116800669730533</v>
      </c>
    </row>
    <row r="62" spans="1:16" ht="26.25" customHeight="1" thickBot="1" x14ac:dyDescent="0.3">
      <c r="A62" s="12" t="s">
        <v>18</v>
      </c>
      <c r="B62" s="17">
        <v>10786.2</v>
      </c>
      <c r="C62" s="145">
        <v>9497.9300000000021</v>
      </c>
      <c r="D62" s="253">
        <f>SUM(D39:D61)</f>
        <v>1.0000000000000002</v>
      </c>
      <c r="E62" s="254">
        <f>SUM(E39:E61)</f>
        <v>0.99999999999999967</v>
      </c>
      <c r="F62" s="57">
        <f t="shared" si="34"/>
        <v>-0.11943687304147879</v>
      </c>
      <c r="G62" s="1"/>
      <c r="H62" s="17">
        <v>5281.2659999999996</v>
      </c>
      <c r="I62" s="145">
        <v>5032.3869999999997</v>
      </c>
      <c r="J62" s="253">
        <f>SUM(J39:J61)</f>
        <v>1.0000000000000002</v>
      </c>
      <c r="K62" s="254">
        <f>SUM(K39:K61)</f>
        <v>0.99999999999999944</v>
      </c>
      <c r="L62" s="57">
        <f t="shared" si="35"/>
        <v>-4.7124874982627254E-2</v>
      </c>
      <c r="M62" s="1"/>
      <c r="N62" s="29">
        <f t="shared" si="32"/>
        <v>4.8963175168270565</v>
      </c>
      <c r="O62" s="146">
        <f t="shared" si="33"/>
        <v>5.2984039680225052</v>
      </c>
      <c r="P62" s="57">
        <f t="shared" si="8"/>
        <v>8.2120174971007889E-2</v>
      </c>
    </row>
    <row r="64" spans="1:16" ht="15.75" thickBot="1" x14ac:dyDescent="0.3"/>
    <row r="65" spans="1:16" x14ac:dyDescent="0.25">
      <c r="A65" s="376" t="s">
        <v>15</v>
      </c>
      <c r="B65" s="364" t="s">
        <v>1</v>
      </c>
      <c r="C65" s="362"/>
      <c r="D65" s="364" t="s">
        <v>104</v>
      </c>
      <c r="E65" s="362"/>
      <c r="F65" s="130" t="s">
        <v>0</v>
      </c>
      <c r="H65" s="374" t="s">
        <v>19</v>
      </c>
      <c r="I65" s="375"/>
      <c r="J65" s="364" t="s">
        <v>104</v>
      </c>
      <c r="K65" s="365"/>
      <c r="L65" s="130" t="s">
        <v>0</v>
      </c>
      <c r="N65" s="372" t="s">
        <v>22</v>
      </c>
      <c r="O65" s="362"/>
      <c r="P65" s="130" t="s">
        <v>0</v>
      </c>
    </row>
    <row r="66" spans="1:16" x14ac:dyDescent="0.25">
      <c r="A66" s="377"/>
      <c r="B66" s="367" t="str">
        <f>B5</f>
        <v>jan-out</v>
      </c>
      <c r="C66" s="369"/>
      <c r="D66" s="367" t="str">
        <f>B5</f>
        <v>jan-out</v>
      </c>
      <c r="E66" s="369"/>
      <c r="F66" s="131" t="str">
        <f>F37</f>
        <v>2025/2024</v>
      </c>
      <c r="H66" s="370" t="str">
        <f>B5</f>
        <v>jan-out</v>
      </c>
      <c r="I66" s="369"/>
      <c r="J66" s="367" t="str">
        <f>B5</f>
        <v>jan-out</v>
      </c>
      <c r="K66" s="368"/>
      <c r="L66" s="131" t="str">
        <f>L37</f>
        <v>2025/2024</v>
      </c>
      <c r="N66" s="370" t="str">
        <f>B5</f>
        <v>jan-out</v>
      </c>
      <c r="O66" s="368"/>
      <c r="P66" s="131" t="str">
        <f>P37</f>
        <v>2025/2024</v>
      </c>
    </row>
    <row r="67" spans="1:16" ht="19.5" customHeight="1" thickBot="1" x14ac:dyDescent="0.3">
      <c r="A67" s="378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163</v>
      </c>
      <c r="B68" s="39">
        <v>1776.99</v>
      </c>
      <c r="C68" s="147">
        <v>1674.64</v>
      </c>
      <c r="D68" s="247">
        <f t="shared" ref="D68:D78" si="59">B68/$B$95</f>
        <v>0.20909848276251602</v>
      </c>
      <c r="E68" s="246">
        <f t="shared" ref="E68:E78" si="60">C68/$C$95</f>
        <v>0.2064105803541165</v>
      </c>
      <c r="F68" s="61">
        <f t="shared" ref="F68:F94" si="61">(C68-B68)/B68</f>
        <v>-5.7597397846920868E-2</v>
      </c>
      <c r="H68" s="19">
        <v>2331.8189999999995</v>
      </c>
      <c r="I68" s="147">
        <v>1820.2240000000002</v>
      </c>
      <c r="J68" s="245">
        <f t="shared" ref="J68:J78" si="62">H68/$H$95</f>
        <v>0.31855977400719315</v>
      </c>
      <c r="K68" s="246">
        <f t="shared" ref="K68:K78" si="63">I68/$I$95</f>
        <v>0.26467677491196229</v>
      </c>
      <c r="L68" s="61">
        <f t="shared" ref="L68:L94" si="64">(I68-H68)/H68</f>
        <v>-0.21939738890539937</v>
      </c>
      <c r="N68" s="41">
        <f t="shared" ref="N68:N69" si="65">(H68/B68)*10</f>
        <v>13.12229669272196</v>
      </c>
      <c r="O68" s="149">
        <f t="shared" ref="O68:O69" si="66">(I68/C68)*10</f>
        <v>10.86934505326518</v>
      </c>
      <c r="P68" s="61">
        <f t="shared" si="8"/>
        <v>-0.17168882035004882</v>
      </c>
    </row>
    <row r="69" spans="1:16" ht="20.100000000000001" customHeight="1" x14ac:dyDescent="0.25">
      <c r="A69" s="38" t="s">
        <v>165</v>
      </c>
      <c r="B69" s="19">
        <v>1349.3699999999994</v>
      </c>
      <c r="C69" s="140">
        <v>1474.03</v>
      </c>
      <c r="D69" s="247">
        <f t="shared" si="59"/>
        <v>0.15878042064685571</v>
      </c>
      <c r="E69" s="215">
        <f t="shared" si="60"/>
        <v>0.18168405613109581</v>
      </c>
      <c r="F69" s="52">
        <f t="shared" si="61"/>
        <v>9.2383853205570438E-2</v>
      </c>
      <c r="H69" s="19">
        <v>1147.578</v>
      </c>
      <c r="I69" s="140">
        <v>1389.73</v>
      </c>
      <c r="J69" s="214">
        <f t="shared" si="62"/>
        <v>0.15677554232795374</v>
      </c>
      <c r="K69" s="215">
        <f t="shared" si="63"/>
        <v>0.20207911465753736</v>
      </c>
      <c r="L69" s="52">
        <f t="shared" si="64"/>
        <v>0.21101136480483249</v>
      </c>
      <c r="N69" s="40">
        <f t="shared" si="65"/>
        <v>8.5045465661753301</v>
      </c>
      <c r="O69" s="143">
        <f t="shared" si="66"/>
        <v>9.4280984783213366</v>
      </c>
      <c r="P69" s="52">
        <f t="shared" si="8"/>
        <v>0.10859507969762894</v>
      </c>
    </row>
    <row r="70" spans="1:16" ht="20.100000000000001" customHeight="1" x14ac:dyDescent="0.25">
      <c r="A70" s="38" t="s">
        <v>182</v>
      </c>
      <c r="B70" s="19">
        <v>1867.11</v>
      </c>
      <c r="C70" s="140">
        <v>1881.91</v>
      </c>
      <c r="D70" s="247">
        <f t="shared" si="59"/>
        <v>0.21970290668530562</v>
      </c>
      <c r="E70" s="215">
        <f t="shared" si="60"/>
        <v>0.23195799412065599</v>
      </c>
      <c r="F70" s="52">
        <f t="shared" si="61"/>
        <v>7.9266888399720323E-3</v>
      </c>
      <c r="H70" s="19">
        <v>1091.1050000000002</v>
      </c>
      <c r="I70" s="140">
        <v>1161.96</v>
      </c>
      <c r="J70" s="214">
        <f t="shared" si="62"/>
        <v>0.14906052408789816</v>
      </c>
      <c r="K70" s="215">
        <f t="shared" si="63"/>
        <v>0.168959328839035</v>
      </c>
      <c r="L70" s="52">
        <f t="shared" si="64"/>
        <v>6.493875474862619E-2</v>
      </c>
      <c r="N70" s="40">
        <f t="shared" ref="N70:N75" si="67">(H70/B70)*10</f>
        <v>5.8438174504983653</v>
      </c>
      <c r="O70" s="143">
        <f t="shared" ref="O70:O75" si="68">(I70/C70)*10</f>
        <v>6.174365405359449</v>
      </c>
      <c r="P70" s="52">
        <f t="shared" ref="P70:P75" si="69">(O70-N70)/N70</f>
        <v>5.6563703035058754E-2</v>
      </c>
    </row>
    <row r="71" spans="1:16" ht="20.100000000000001" customHeight="1" x14ac:dyDescent="0.25">
      <c r="A71" s="38" t="s">
        <v>177</v>
      </c>
      <c r="B71" s="19">
        <v>186.67999999999998</v>
      </c>
      <c r="C71" s="140">
        <v>143.68</v>
      </c>
      <c r="D71" s="247">
        <f t="shared" si="59"/>
        <v>2.1966642897318773E-2</v>
      </c>
      <c r="E71" s="215">
        <f t="shared" si="60"/>
        <v>1.770952096288125E-2</v>
      </c>
      <c r="F71" s="52">
        <f t="shared" si="61"/>
        <v>-0.23034068995071769</v>
      </c>
      <c r="H71" s="19">
        <v>465.65100000000001</v>
      </c>
      <c r="I71" s="140">
        <v>352.60500000000002</v>
      </c>
      <c r="J71" s="214">
        <f t="shared" si="62"/>
        <v>6.361457614258377E-2</v>
      </c>
      <c r="K71" s="215">
        <f t="shared" si="63"/>
        <v>5.1271906214747441E-2</v>
      </c>
      <c r="L71" s="52">
        <f t="shared" si="64"/>
        <v>-0.24276979969977514</v>
      </c>
      <c r="N71" s="40">
        <f t="shared" si="67"/>
        <v>24.94380758517249</v>
      </c>
      <c r="O71" s="143">
        <f t="shared" si="68"/>
        <v>24.540993875278399</v>
      </c>
      <c r="P71" s="52">
        <f t="shared" si="69"/>
        <v>-1.6148846102129872E-2</v>
      </c>
    </row>
    <row r="72" spans="1:16" ht="20.100000000000001" customHeight="1" x14ac:dyDescent="0.25">
      <c r="A72" s="38" t="s">
        <v>167</v>
      </c>
      <c r="B72" s="19">
        <v>384.68999999999994</v>
      </c>
      <c r="C72" s="140">
        <v>419.19</v>
      </c>
      <c r="D72" s="247">
        <f t="shared" si="59"/>
        <v>4.5266487337527098E-2</v>
      </c>
      <c r="E72" s="215">
        <f t="shared" si="60"/>
        <v>5.166797113328362E-2</v>
      </c>
      <c r="F72" s="52">
        <f t="shared" si="61"/>
        <v>8.9682601575294549E-2</v>
      </c>
      <c r="H72" s="19">
        <v>310.34800000000001</v>
      </c>
      <c r="I72" s="140">
        <v>350.16500000000002</v>
      </c>
      <c r="J72" s="214">
        <f t="shared" si="62"/>
        <v>4.2397968600300623E-2</v>
      </c>
      <c r="K72" s="215">
        <f t="shared" si="63"/>
        <v>5.0917108491618207E-2</v>
      </c>
      <c r="L72" s="52">
        <f t="shared" si="64"/>
        <v>0.12829791073246807</v>
      </c>
      <c r="N72" s="40">
        <f t="shared" si="67"/>
        <v>8.0674829083157888</v>
      </c>
      <c r="O72" s="143">
        <f t="shared" si="68"/>
        <v>8.3533719792933994</v>
      </c>
      <c r="P72" s="52">
        <f t="shared" si="69"/>
        <v>3.543720813872716E-2</v>
      </c>
    </row>
    <row r="73" spans="1:16" ht="20.100000000000001" customHeight="1" x14ac:dyDescent="0.25">
      <c r="A73" s="38" t="s">
        <v>174</v>
      </c>
      <c r="B73" s="19">
        <v>591.79000000000008</v>
      </c>
      <c r="C73" s="140">
        <v>655.58</v>
      </c>
      <c r="D73" s="247">
        <f t="shared" si="59"/>
        <v>6.9635952433063419E-2</v>
      </c>
      <c r="E73" s="215">
        <f t="shared" si="60"/>
        <v>8.0804619660674343E-2</v>
      </c>
      <c r="F73" s="52">
        <f t="shared" si="61"/>
        <v>0.10779161526892977</v>
      </c>
      <c r="H73" s="19">
        <v>300.86899999999997</v>
      </c>
      <c r="I73" s="140">
        <v>301.78399999999999</v>
      </c>
      <c r="J73" s="214">
        <f t="shared" si="62"/>
        <v>4.110300183923804E-2</v>
      </c>
      <c r="K73" s="215">
        <f t="shared" si="63"/>
        <v>4.3882080359357756E-2</v>
      </c>
      <c r="L73" s="52">
        <f t="shared" si="64"/>
        <v>3.0411906843178277E-3</v>
      </c>
      <c r="N73" s="40">
        <f t="shared" si="67"/>
        <v>5.084050085334324</v>
      </c>
      <c r="O73" s="143">
        <f t="shared" si="68"/>
        <v>4.6033130967997797</v>
      </c>
      <c r="P73" s="52">
        <f t="shared" si="69"/>
        <v>-9.4557878161212347E-2</v>
      </c>
    </row>
    <row r="74" spans="1:16" ht="20.100000000000001" customHeight="1" x14ac:dyDescent="0.25">
      <c r="A74" s="38" t="s">
        <v>186</v>
      </c>
      <c r="B74" s="19">
        <v>332.53</v>
      </c>
      <c r="C74" s="140">
        <v>248.22</v>
      </c>
      <c r="D74" s="247">
        <f t="shared" si="59"/>
        <v>3.9128818098593379E-2</v>
      </c>
      <c r="E74" s="215">
        <f t="shared" si="60"/>
        <v>3.0594775148986522E-2</v>
      </c>
      <c r="F74" s="52">
        <f t="shared" si="61"/>
        <v>-0.25354103389167887</v>
      </c>
      <c r="H74" s="19">
        <v>297.06</v>
      </c>
      <c r="I74" s="140">
        <v>293.55799999999994</v>
      </c>
      <c r="J74" s="214">
        <f t="shared" si="62"/>
        <v>4.0582638046339284E-2</v>
      </c>
      <c r="K74" s="215">
        <f t="shared" si="63"/>
        <v>4.2685946723922875E-2</v>
      </c>
      <c r="L74" s="52">
        <f t="shared" si="64"/>
        <v>-1.1788864202518233E-2</v>
      </c>
      <c r="N74" s="40">
        <f t="shared" ref="N74" si="70">(H74/B74)*10</f>
        <v>8.9333293236700442</v>
      </c>
      <c r="O74" s="143">
        <f t="shared" ref="O74" si="71">(I74/C74)*10</f>
        <v>11.826524856981708</v>
      </c>
      <c r="P74" s="52">
        <f t="shared" ref="P74" si="72">(O74-N74)/N74</f>
        <v>0.32386531700401522</v>
      </c>
    </row>
    <row r="75" spans="1:16" ht="20.100000000000001" customHeight="1" x14ac:dyDescent="0.25">
      <c r="A75" s="38" t="s">
        <v>172</v>
      </c>
      <c r="B75" s="19">
        <v>393.68999999999994</v>
      </c>
      <c r="C75" s="140">
        <v>360.72</v>
      </c>
      <c r="D75" s="247">
        <f t="shared" si="59"/>
        <v>4.632551768933698E-2</v>
      </c>
      <c r="E75" s="215">
        <f t="shared" si="60"/>
        <v>4.4461152573291515E-2</v>
      </c>
      <c r="F75" s="52">
        <f t="shared" si="61"/>
        <v>-8.3746094642993013E-2</v>
      </c>
      <c r="H75" s="19">
        <v>303.87299999999993</v>
      </c>
      <c r="I75" s="140">
        <v>245.54899999999998</v>
      </c>
      <c r="J75" s="214">
        <f t="shared" si="62"/>
        <v>4.1513391136656745E-2</v>
      </c>
      <c r="K75" s="215">
        <f t="shared" si="63"/>
        <v>3.5705010703549346E-2</v>
      </c>
      <c r="L75" s="52">
        <f t="shared" si="64"/>
        <v>-0.19193544671622673</v>
      </c>
      <c r="N75" s="40">
        <f t="shared" si="67"/>
        <v>7.7185856892478846</v>
      </c>
      <c r="O75" s="143">
        <f t="shared" si="68"/>
        <v>6.8071911732091364</v>
      </c>
      <c r="P75" s="52">
        <f t="shared" si="69"/>
        <v>-0.11807791643854335</v>
      </c>
    </row>
    <row r="76" spans="1:16" ht="20.100000000000001" customHeight="1" x14ac:dyDescent="0.25">
      <c r="A76" s="38" t="s">
        <v>185</v>
      </c>
      <c r="B76" s="19">
        <v>850.63</v>
      </c>
      <c r="C76" s="140">
        <v>470.25</v>
      </c>
      <c r="D76" s="247">
        <f t="shared" si="59"/>
        <v>0.10009366535111565</v>
      </c>
      <c r="E76" s="215">
        <f t="shared" si="60"/>
        <v>5.7961457633594844E-2</v>
      </c>
      <c r="F76" s="52">
        <f t="shared" si="61"/>
        <v>-0.44717444717444715</v>
      </c>
      <c r="H76" s="19">
        <v>369.15800000000002</v>
      </c>
      <c r="I76" s="140">
        <v>198.40499999999997</v>
      </c>
      <c r="J76" s="214">
        <f t="shared" si="62"/>
        <v>5.0432254412948622E-2</v>
      </c>
      <c r="K76" s="215">
        <f t="shared" si="63"/>
        <v>2.8849853384203185E-2</v>
      </c>
      <c r="L76" s="52">
        <f t="shared" ref="L76:L93" si="73">(I76-H76)/H76</f>
        <v>-0.46254720201106309</v>
      </c>
      <c r="N76" s="40">
        <f t="shared" ref="N76:N79" si="74">(H76/B76)*10</f>
        <v>4.3398187225938418</v>
      </c>
      <c r="O76" s="143">
        <f t="shared" ref="O76:O79" si="75">(I76/C76)*10</f>
        <v>4.2191387559808611</v>
      </c>
      <c r="P76" s="52">
        <f t="shared" ref="P76:P79" si="76">(O76-N76)/N76</f>
        <v>-2.7807605415567271E-2</v>
      </c>
    </row>
    <row r="77" spans="1:16" ht="20.100000000000001" customHeight="1" x14ac:dyDescent="0.25">
      <c r="A77" s="38" t="s">
        <v>178</v>
      </c>
      <c r="B77" s="19">
        <v>103.16999999999999</v>
      </c>
      <c r="C77" s="140">
        <v>189.33</v>
      </c>
      <c r="D77" s="247">
        <f t="shared" si="59"/>
        <v>1.2140017932913957E-2</v>
      </c>
      <c r="E77" s="215">
        <f t="shared" si="60"/>
        <v>2.3336188779943673E-2</v>
      </c>
      <c r="F77" s="52">
        <f t="shared" si="61"/>
        <v>0.83512649025879648</v>
      </c>
      <c r="H77" s="19">
        <v>88.33</v>
      </c>
      <c r="I77" s="140">
        <v>166.79000000000002</v>
      </c>
      <c r="J77" s="214">
        <f t="shared" si="62"/>
        <v>1.2067139361183426E-2</v>
      </c>
      <c r="K77" s="215">
        <f t="shared" si="63"/>
        <v>2.4252750918329933E-2</v>
      </c>
      <c r="L77" s="52">
        <f t="shared" si="73"/>
        <v>0.88825993433714512</v>
      </c>
      <c r="N77" s="40">
        <f t="shared" si="74"/>
        <v>8.561597363574684</v>
      </c>
      <c r="O77" s="143">
        <f t="shared" si="75"/>
        <v>8.8094860825014525</v>
      </c>
      <c r="P77" s="52">
        <f t="shared" si="76"/>
        <v>2.8953559528670549E-2</v>
      </c>
    </row>
    <row r="78" spans="1:16" ht="20.100000000000001" customHeight="1" x14ac:dyDescent="0.25">
      <c r="A78" s="38" t="s">
        <v>198</v>
      </c>
      <c r="B78" s="19">
        <v>156.65</v>
      </c>
      <c r="C78" s="140">
        <v>98.699999999999989</v>
      </c>
      <c r="D78" s="247">
        <f t="shared" si="59"/>
        <v>1.8433011623446467E-2</v>
      </c>
      <c r="E78" s="215">
        <f t="shared" si="60"/>
        <v>1.2165435126923575E-2</v>
      </c>
      <c r="F78" s="52">
        <f t="shared" si="61"/>
        <v>-0.3699329715927227</v>
      </c>
      <c r="H78" s="19">
        <v>100.45099999999999</v>
      </c>
      <c r="I78" s="140">
        <v>89.580999999999989</v>
      </c>
      <c r="J78" s="214">
        <f t="shared" si="62"/>
        <v>1.3723041050268723E-2</v>
      </c>
      <c r="K78" s="215">
        <f t="shared" si="63"/>
        <v>1.3025874932639327E-2</v>
      </c>
      <c r="L78" s="52">
        <f t="shared" si="73"/>
        <v>-0.10821196404216987</v>
      </c>
      <c r="N78" s="40">
        <f t="shared" ref="N78" si="77">(H78/B78)*10</f>
        <v>6.4124481327800815</v>
      </c>
      <c r="O78" s="143">
        <f t="shared" ref="O78" si="78">(I78/C78)*10</f>
        <v>9.0760891590678821</v>
      </c>
      <c r="P78" s="52">
        <f t="shared" ref="P78" si="79">(O78-N78)/N78</f>
        <v>0.41538597601615118</v>
      </c>
    </row>
    <row r="79" spans="1:16" ht="20.100000000000001" customHeight="1" x14ac:dyDescent="0.25">
      <c r="A79" s="38" t="s">
        <v>199</v>
      </c>
      <c r="B79" s="19">
        <v>28.619999999999997</v>
      </c>
      <c r="C79" s="140">
        <v>82.73</v>
      </c>
      <c r="D79" s="247">
        <f t="shared" ref="D79:D91" si="80">B79/$B$95</f>
        <v>3.3677165187554277E-3</v>
      </c>
      <c r="E79" s="215">
        <f t="shared" ref="E79:E91" si="81">C79/$C$95</f>
        <v>1.0197025816113347E-2</v>
      </c>
      <c r="F79" s="52">
        <f t="shared" si="61"/>
        <v>1.8906359189378061</v>
      </c>
      <c r="H79" s="19">
        <v>44.040999999999997</v>
      </c>
      <c r="I79" s="140">
        <v>85.789000000000001</v>
      </c>
      <c r="J79" s="214">
        <f t="shared" ref="J79:J90" si="82">H79/$H$95</f>
        <v>6.016629509859382E-3</v>
      </c>
      <c r="K79" s="215">
        <f t="shared" ref="K79:K90" si="83">I79/$I$95</f>
        <v>1.2474484372759796E-2</v>
      </c>
      <c r="L79" s="52">
        <f t="shared" si="73"/>
        <v>0.94793487886287797</v>
      </c>
      <c r="N79" s="40">
        <f t="shared" si="74"/>
        <v>15.388190076869321</v>
      </c>
      <c r="O79" s="143">
        <f t="shared" si="75"/>
        <v>10.369757040976671</v>
      </c>
      <c r="P79" s="52">
        <f t="shared" si="76"/>
        <v>-0.32612237117060844</v>
      </c>
    </row>
    <row r="80" spans="1:16" ht="20.100000000000001" customHeight="1" x14ac:dyDescent="0.25">
      <c r="A80" s="38" t="s">
        <v>164</v>
      </c>
      <c r="B80" s="19">
        <v>238.13</v>
      </c>
      <c r="C80" s="140">
        <v>132.44</v>
      </c>
      <c r="D80" s="247">
        <f t="shared" si="80"/>
        <v>2.8020766408498606E-2</v>
      </c>
      <c r="E80" s="215">
        <f t="shared" si="81"/>
        <v>1.6324115787332911E-2</v>
      </c>
      <c r="F80" s="52">
        <f t="shared" si="61"/>
        <v>-0.44383320035274848</v>
      </c>
      <c r="H80" s="19">
        <v>133.55200000000002</v>
      </c>
      <c r="I80" s="140">
        <v>82.334999999999994</v>
      </c>
      <c r="J80" s="214">
        <f t="shared" si="82"/>
        <v>1.824511033584025E-2</v>
      </c>
      <c r="K80" s="215">
        <f t="shared" si="83"/>
        <v>1.1972242022067838E-2</v>
      </c>
      <c r="L80" s="52">
        <f t="shared" si="73"/>
        <v>-0.38349856235773344</v>
      </c>
      <c r="N80" s="40">
        <f t="shared" ref="N80:N93" si="84">(H80/B80)*10</f>
        <v>5.608365178683913</v>
      </c>
      <c r="O80" s="143">
        <f t="shared" ref="O80:O93" si="85">(I80/C80)*10</f>
        <v>6.2167774086378733</v>
      </c>
      <c r="P80" s="52">
        <f t="shared" ref="P80:P93" si="86">(O80-N80)/N80</f>
        <v>0.10848299113374306</v>
      </c>
    </row>
    <row r="81" spans="1:16" ht="20.100000000000001" customHeight="1" x14ac:dyDescent="0.25">
      <c r="A81" s="38" t="s">
        <v>225</v>
      </c>
      <c r="B81" s="19">
        <v>39.54</v>
      </c>
      <c r="C81" s="140">
        <v>73.600000000000023</v>
      </c>
      <c r="D81" s="247">
        <f t="shared" si="80"/>
        <v>4.6526733456180866E-3</v>
      </c>
      <c r="E81" s="215">
        <f t="shared" si="81"/>
        <v>9.0716922527008647E-3</v>
      </c>
      <c r="F81" s="52">
        <f t="shared" si="61"/>
        <v>0.86140617096611083</v>
      </c>
      <c r="H81" s="19">
        <v>44.958999999999996</v>
      </c>
      <c r="I81" s="140">
        <v>78.64700000000002</v>
      </c>
      <c r="J81" s="214">
        <f t="shared" si="82"/>
        <v>6.1420414189906668E-3</v>
      </c>
      <c r="K81" s="215">
        <f t="shared" si="83"/>
        <v>1.143597398809218E-2</v>
      </c>
      <c r="L81" s="52">
        <f t="shared" si="73"/>
        <v>0.74930492226250645</v>
      </c>
      <c r="N81" s="40">
        <f t="shared" ref="N81:N89" si="87">(H81/B81)*10</f>
        <v>11.370510875063227</v>
      </c>
      <c r="O81" s="143">
        <f t="shared" ref="O81:O92" si="88">(I81/C81)*10</f>
        <v>10.685733695652173</v>
      </c>
      <c r="P81" s="52">
        <f t="shared" ref="P81:P89" si="89">(O81-N81)/N81</f>
        <v>-6.0223958882344039E-2</v>
      </c>
    </row>
    <row r="82" spans="1:16" ht="20.100000000000001" customHeight="1" x14ac:dyDescent="0.25">
      <c r="A82" s="38" t="s">
        <v>201</v>
      </c>
      <c r="B82" s="19">
        <v>25.36</v>
      </c>
      <c r="C82" s="140">
        <v>25.009999999999998</v>
      </c>
      <c r="D82" s="247">
        <f t="shared" si="80"/>
        <v>2.9841121913220703E-3</v>
      </c>
      <c r="E82" s="215">
        <f t="shared" si="81"/>
        <v>3.0826497722832684E-3</v>
      </c>
      <c r="F82" s="52">
        <f t="shared" si="61"/>
        <v>-1.3801261829653053E-2</v>
      </c>
      <c r="H82" s="19">
        <v>90.656999999999996</v>
      </c>
      <c r="I82" s="140">
        <v>59.003999999999991</v>
      </c>
      <c r="J82" s="214">
        <f t="shared" si="82"/>
        <v>1.238504079097482E-2</v>
      </c>
      <c r="K82" s="215">
        <f t="shared" si="83"/>
        <v>8.5797069079989151E-3</v>
      </c>
      <c r="L82" s="52">
        <f t="shared" si="73"/>
        <v>-0.34915119626724916</v>
      </c>
      <c r="N82" s="40">
        <f t="shared" ref="N82:N83" si="90">(H82/B82)*10</f>
        <v>35.748028391167196</v>
      </c>
      <c r="O82" s="143">
        <f t="shared" ref="O82:O83" si="91">(I82/C82)*10</f>
        <v>23.592163134746098</v>
      </c>
      <c r="P82" s="52">
        <f t="shared" ref="P82:P83" si="92">(O82-N82)/N82</f>
        <v>-0.34004295631097325</v>
      </c>
    </row>
    <row r="83" spans="1:16" ht="20.100000000000001" customHeight="1" x14ac:dyDescent="0.25">
      <c r="A83" s="38" t="s">
        <v>219</v>
      </c>
      <c r="B83" s="19">
        <v>14.179999999999998</v>
      </c>
      <c r="C83" s="140">
        <v>42.69</v>
      </c>
      <c r="D83" s="247">
        <f t="shared" si="80"/>
        <v>1.6685611542960155E-3</v>
      </c>
      <c r="E83" s="215">
        <f t="shared" si="81"/>
        <v>5.2618280199429324E-3</v>
      </c>
      <c r="F83" s="52">
        <f t="shared" si="61"/>
        <v>2.0105782792665727</v>
      </c>
      <c r="H83" s="19">
        <v>25.974</v>
      </c>
      <c r="I83" s="140">
        <v>51.256999999999998</v>
      </c>
      <c r="J83" s="214">
        <f t="shared" si="82"/>
        <v>3.5484193113028226E-3</v>
      </c>
      <c r="K83" s="215">
        <f t="shared" si="83"/>
        <v>7.4532241370635962E-3</v>
      </c>
      <c r="L83" s="52">
        <f t="shared" si="73"/>
        <v>0.97339647339647328</v>
      </c>
      <c r="N83" s="40">
        <f t="shared" si="90"/>
        <v>18.317348377997181</v>
      </c>
      <c r="O83" s="143">
        <f t="shared" si="91"/>
        <v>12.006793159990629</v>
      </c>
      <c r="P83" s="52">
        <f t="shared" si="92"/>
        <v>-0.34451248552911717</v>
      </c>
    </row>
    <row r="84" spans="1:16" ht="20.100000000000001" customHeight="1" x14ac:dyDescent="0.25">
      <c r="A84" s="38" t="s">
        <v>166</v>
      </c>
      <c r="B84" s="19">
        <v>25.700000000000003</v>
      </c>
      <c r="C84" s="140">
        <v>35.57</v>
      </c>
      <c r="D84" s="247">
        <f t="shared" si="80"/>
        <v>3.0241200046126665E-3</v>
      </c>
      <c r="E84" s="215">
        <f t="shared" si="81"/>
        <v>4.3842403998446966E-3</v>
      </c>
      <c r="F84" s="52">
        <f t="shared" si="61"/>
        <v>0.38404669260700375</v>
      </c>
      <c r="H84" s="19">
        <v>25.104999999999997</v>
      </c>
      <c r="I84" s="140">
        <v>39.483000000000004</v>
      </c>
      <c r="J84" s="214">
        <f t="shared" si="82"/>
        <v>3.4297015018964097E-3</v>
      </c>
      <c r="K84" s="215">
        <f t="shared" si="83"/>
        <v>5.7411797140621184E-3</v>
      </c>
      <c r="L84" s="52">
        <f t="shared" si="73"/>
        <v>0.57271459868552121</v>
      </c>
      <c r="N84" s="40">
        <f t="shared" si="87"/>
        <v>9.7684824902723708</v>
      </c>
      <c r="O84" s="143">
        <f t="shared" si="88"/>
        <v>11.100084340736577</v>
      </c>
      <c r="P84" s="52">
        <f t="shared" si="89"/>
        <v>0.13631614242951651</v>
      </c>
    </row>
    <row r="85" spans="1:16" ht="20.100000000000001" customHeight="1" x14ac:dyDescent="0.25">
      <c r="A85" s="38" t="s">
        <v>233</v>
      </c>
      <c r="B85" s="19"/>
      <c r="C85" s="140">
        <v>2.6</v>
      </c>
      <c r="D85" s="247">
        <f t="shared" si="80"/>
        <v>0</v>
      </c>
      <c r="E85" s="215">
        <f t="shared" si="81"/>
        <v>3.2046738936171524E-4</v>
      </c>
      <c r="F85" s="52"/>
      <c r="H85" s="19"/>
      <c r="I85" s="140">
        <v>35.725999999999999</v>
      </c>
      <c r="J85" s="214">
        <f t="shared" si="82"/>
        <v>0</v>
      </c>
      <c r="K85" s="215">
        <f t="shared" si="83"/>
        <v>5.1948784657848499E-3</v>
      </c>
      <c r="L85" s="52"/>
      <c r="N85" s="40"/>
      <c r="O85" s="143">
        <f t="shared" si="88"/>
        <v>137.40769230769229</v>
      </c>
      <c r="P85" s="52"/>
    </row>
    <row r="86" spans="1:16" ht="20.100000000000001" customHeight="1" x14ac:dyDescent="0.25">
      <c r="A86" s="38" t="s">
        <v>206</v>
      </c>
      <c r="B86" s="19">
        <v>16.490000000000002</v>
      </c>
      <c r="C86" s="140">
        <v>19.850000000000001</v>
      </c>
      <c r="D86" s="247">
        <f t="shared" si="80"/>
        <v>1.9403789445938859E-3</v>
      </c>
      <c r="E86" s="215">
        <f t="shared" si="81"/>
        <v>2.4466452610884802E-3</v>
      </c>
      <c r="F86" s="52">
        <f t="shared" si="61"/>
        <v>0.20375985445724676</v>
      </c>
      <c r="H86" s="19">
        <v>16.247</v>
      </c>
      <c r="I86" s="140">
        <v>13.981</v>
      </c>
      <c r="J86" s="214">
        <f t="shared" si="82"/>
        <v>2.2195722087755818E-3</v>
      </c>
      <c r="K86" s="215">
        <f t="shared" si="83"/>
        <v>2.0329618717499299E-3</v>
      </c>
      <c r="L86" s="52">
        <f t="shared" si="73"/>
        <v>-0.13947190250507785</v>
      </c>
      <c r="N86" s="40">
        <f t="shared" si="87"/>
        <v>9.8526379624014542</v>
      </c>
      <c r="O86" s="143">
        <f t="shared" si="88"/>
        <v>7.0433249370277071</v>
      </c>
      <c r="P86" s="52">
        <f t="shared" si="89"/>
        <v>-0.28513308172839968</v>
      </c>
    </row>
    <row r="87" spans="1:16" ht="20.100000000000001" customHeight="1" x14ac:dyDescent="0.25">
      <c r="A87" s="38" t="s">
        <v>231</v>
      </c>
      <c r="B87" s="19">
        <v>21.330000000000002</v>
      </c>
      <c r="C87" s="140">
        <v>12.6</v>
      </c>
      <c r="D87" s="247">
        <f t="shared" si="80"/>
        <v>2.5099019337894231E-3</v>
      </c>
      <c r="E87" s="215">
        <f t="shared" si="81"/>
        <v>1.5530342715221585E-3</v>
      </c>
      <c r="F87" s="52">
        <f t="shared" si="61"/>
        <v>-0.40928270042194098</v>
      </c>
      <c r="H87" s="19">
        <v>57.375000000000007</v>
      </c>
      <c r="I87" s="140">
        <v>8.3219999999999992</v>
      </c>
      <c r="J87" s="214">
        <f t="shared" si="82"/>
        <v>7.8382443207053003E-3</v>
      </c>
      <c r="K87" s="215">
        <f t="shared" si="83"/>
        <v>1.2100928901153647E-3</v>
      </c>
      <c r="L87" s="52">
        <f t="shared" si="73"/>
        <v>-0.85495424836601319</v>
      </c>
      <c r="N87" s="40">
        <f t="shared" si="87"/>
        <v>26.898734177215189</v>
      </c>
      <c r="O87" s="143">
        <f t="shared" si="88"/>
        <v>6.6047619047619044</v>
      </c>
      <c r="P87" s="52">
        <f t="shared" si="89"/>
        <v>-0.75445826330532217</v>
      </c>
    </row>
    <row r="88" spans="1:16" ht="20.100000000000001" customHeight="1" x14ac:dyDescent="0.25">
      <c r="A88" s="38" t="s">
        <v>202</v>
      </c>
      <c r="B88" s="19">
        <v>18.64</v>
      </c>
      <c r="C88" s="140">
        <v>6.9</v>
      </c>
      <c r="D88" s="247">
        <f t="shared" si="80"/>
        <v>2.193369528637358E-3</v>
      </c>
      <c r="E88" s="215">
        <f t="shared" si="81"/>
        <v>8.504711486907059E-4</v>
      </c>
      <c r="F88" s="52">
        <f t="shared" si="61"/>
        <v>-0.62982832618025753</v>
      </c>
      <c r="H88" s="19">
        <v>23.373000000000001</v>
      </c>
      <c r="I88" s="140">
        <v>6.9610000000000003</v>
      </c>
      <c r="J88" s="214">
        <f t="shared" si="82"/>
        <v>3.1930855687641825E-3</v>
      </c>
      <c r="K88" s="215">
        <f t="shared" si="83"/>
        <v>1.0121913732387712E-3</v>
      </c>
      <c r="L88" s="52">
        <f t="shared" si="73"/>
        <v>-0.70217772643648646</v>
      </c>
      <c r="N88" s="40">
        <f t="shared" si="87"/>
        <v>12.539163090128756</v>
      </c>
      <c r="O88" s="143">
        <f t="shared" si="88"/>
        <v>10.08840579710145</v>
      </c>
      <c r="P88" s="52">
        <f t="shared" si="89"/>
        <v>-0.19544823489508834</v>
      </c>
    </row>
    <row r="89" spans="1:16" ht="20.100000000000001" customHeight="1" x14ac:dyDescent="0.25">
      <c r="A89" s="38" t="s">
        <v>203</v>
      </c>
      <c r="B89" s="19">
        <v>4.6499999999999995</v>
      </c>
      <c r="C89" s="140">
        <v>6.56</v>
      </c>
      <c r="D89" s="247">
        <f t="shared" si="80"/>
        <v>5.4716568176843951E-4</v>
      </c>
      <c r="E89" s="215">
        <f t="shared" si="81"/>
        <v>8.0856387469725071E-4</v>
      </c>
      <c r="F89" s="52">
        <f t="shared" si="61"/>
        <v>0.41075268817204308</v>
      </c>
      <c r="H89" s="19">
        <v>5.6029999999999998</v>
      </c>
      <c r="I89" s="140">
        <v>6.270999999999999</v>
      </c>
      <c r="J89" s="214">
        <f t="shared" si="82"/>
        <v>7.6544981139715538E-4</v>
      </c>
      <c r="K89" s="215">
        <f t="shared" si="83"/>
        <v>9.1185923022271708E-4</v>
      </c>
      <c r="L89" s="52">
        <f t="shared" si="73"/>
        <v>0.11922184543994276</v>
      </c>
      <c r="N89" s="40">
        <f t="shared" si="87"/>
        <v>12.049462365591399</v>
      </c>
      <c r="O89" s="143">
        <f t="shared" si="88"/>
        <v>9.5594512195121943</v>
      </c>
      <c r="P89" s="52">
        <f t="shared" si="89"/>
        <v>-0.20664914919272356</v>
      </c>
    </row>
    <row r="90" spans="1:16" ht="20.100000000000001" customHeight="1" x14ac:dyDescent="0.25">
      <c r="A90" s="38" t="s">
        <v>234</v>
      </c>
      <c r="B90" s="19"/>
      <c r="C90" s="140">
        <v>2.6</v>
      </c>
      <c r="D90" s="247">
        <f t="shared" si="80"/>
        <v>0</v>
      </c>
      <c r="E90" s="215">
        <f t="shared" si="81"/>
        <v>3.2046738936171524E-4</v>
      </c>
      <c r="F90" s="52"/>
      <c r="H90" s="19"/>
      <c r="I90" s="140">
        <v>5.6269999999999998</v>
      </c>
      <c r="J90" s="214">
        <f t="shared" si="82"/>
        <v>0</v>
      </c>
      <c r="K90" s="215">
        <f t="shared" si="83"/>
        <v>8.1821589674106678E-4</v>
      </c>
      <c r="L90" s="52"/>
      <c r="N90" s="40"/>
      <c r="O90" s="143">
        <f t="shared" si="88"/>
        <v>21.642307692307693</v>
      </c>
      <c r="P90" s="52"/>
    </row>
    <row r="91" spans="1:16" ht="20.100000000000001" customHeight="1" x14ac:dyDescent="0.25">
      <c r="A91" s="38" t="s">
        <v>209</v>
      </c>
      <c r="B91" s="19"/>
      <c r="C91" s="140">
        <v>9</v>
      </c>
      <c r="D91" s="247">
        <f t="shared" si="80"/>
        <v>0</v>
      </c>
      <c r="E91" s="215">
        <f t="shared" si="81"/>
        <v>1.109310193944399E-3</v>
      </c>
      <c r="F91" s="52"/>
      <c r="H91" s="19"/>
      <c r="I91" s="140">
        <v>3.8039999999999998</v>
      </c>
      <c r="J91" s="214">
        <f>H91/$H$95</f>
        <v>0</v>
      </c>
      <c r="K91" s="215">
        <f>I91/$I$95</f>
        <v>5.5313546671459358E-4</v>
      </c>
      <c r="L91" s="52"/>
      <c r="N91" s="40"/>
      <c r="O91" s="143">
        <f t="shared" si="88"/>
        <v>4.2266666666666666</v>
      </c>
      <c r="P91" s="52"/>
    </row>
    <row r="92" spans="1:16" ht="20.100000000000001" customHeight="1" x14ac:dyDescent="0.25">
      <c r="A92" s="38" t="s">
        <v>235</v>
      </c>
      <c r="B92" s="19"/>
      <c r="C92" s="140">
        <v>7.2</v>
      </c>
      <c r="D92" s="247">
        <f>B92/$B$95</f>
        <v>0</v>
      </c>
      <c r="E92" s="215">
        <f>C92/$C$95</f>
        <v>8.8744815515551917E-4</v>
      </c>
      <c r="F92" s="52"/>
      <c r="H92" s="19"/>
      <c r="I92" s="140">
        <v>3.133</v>
      </c>
      <c r="J92" s="214">
        <f>H92/$H$95</f>
        <v>0</v>
      </c>
      <c r="K92" s="215">
        <f>I92/$I$95</f>
        <v>4.5556609285405406E-4</v>
      </c>
      <c r="L92" s="52"/>
      <c r="N92" s="40"/>
      <c r="O92" s="143">
        <f t="shared" si="88"/>
        <v>4.3513888888888888</v>
      </c>
      <c r="P92" s="52"/>
    </row>
    <row r="93" spans="1:16" ht="20.100000000000001" customHeight="1" x14ac:dyDescent="0.25">
      <c r="A93" s="38" t="s">
        <v>229</v>
      </c>
      <c r="B93" s="19">
        <v>2.64</v>
      </c>
      <c r="C93" s="140">
        <v>2.04</v>
      </c>
      <c r="D93" s="247">
        <f>B93/$B$95</f>
        <v>3.1064890319756574E-4</v>
      </c>
      <c r="E93" s="215">
        <f>C93/$C$95</f>
        <v>2.5144364396073045E-4</v>
      </c>
      <c r="F93" s="52">
        <f t="shared" si="61"/>
        <v>-0.22727272727272729</v>
      </c>
      <c r="H93" s="19">
        <v>2.6989999999999998</v>
      </c>
      <c r="I93" s="140">
        <v>2.5050000000000003</v>
      </c>
      <c r="J93" s="214">
        <f>H93/$H$95</f>
        <v>3.6872194198838521E-4</v>
      </c>
      <c r="K93" s="215">
        <f>I93/$I$95</f>
        <v>3.6424930181915276E-4</v>
      </c>
      <c r="L93" s="52">
        <f t="shared" si="73"/>
        <v>-7.1878473508706756E-2</v>
      </c>
      <c r="N93" s="40">
        <f t="shared" si="84"/>
        <v>10.223484848484848</v>
      </c>
      <c r="O93" s="143">
        <f t="shared" si="85"/>
        <v>12.279411764705884</v>
      </c>
      <c r="P93" s="52">
        <f t="shared" si="86"/>
        <v>0.201098446047556</v>
      </c>
    </row>
    <row r="94" spans="1:16" ht="20.100000000000001" customHeight="1" thickBot="1" x14ac:dyDescent="0.3">
      <c r="A94" s="8" t="s">
        <v>17</v>
      </c>
      <c r="B94" s="196">
        <f>B95-SUM(B68:B93)</f>
        <v>69.760000000000218</v>
      </c>
      <c r="C94" s="22">
        <f>C95-SUM(C68:C93)</f>
        <v>35.509999999999309</v>
      </c>
      <c r="D94" s="247">
        <f>B94/$B$95</f>
        <v>8.2086619269175192E-3</v>
      </c>
      <c r="E94" s="215">
        <f>C94/$C$95</f>
        <v>4.3768449985516489E-3</v>
      </c>
      <c r="F94" s="52">
        <f t="shared" si="61"/>
        <v>-0.49096903669725922</v>
      </c>
      <c r="H94" s="196">
        <f>H95-SUM(H68:H93)</f>
        <v>44.052000000003318</v>
      </c>
      <c r="I94" s="119">
        <f>I95-SUM(I68:I93)</f>
        <v>23.961999999999534</v>
      </c>
      <c r="J94" s="214">
        <f>H94/$H$95</f>
        <v>6.0181322669409301E-3</v>
      </c>
      <c r="K94" s="215">
        <f>I94/$I$95</f>
        <v>3.4842881318125217E-3</v>
      </c>
      <c r="L94" s="52">
        <f t="shared" si="64"/>
        <v>-0.45605193861804844</v>
      </c>
      <c r="N94" s="40">
        <f t="shared" ref="N94" si="93">(H94/B94)*10</f>
        <v>6.3147935779821074</v>
      </c>
      <c r="O94" s="143">
        <f t="shared" ref="O94" si="94">(I94/C94)*10</f>
        <v>6.7479583215995493</v>
      </c>
      <c r="P94" s="52">
        <f t="shared" ref="P94" si="95">(O94-N94)/N94</f>
        <v>6.8595234075071662E-2</v>
      </c>
    </row>
    <row r="95" spans="1:16" ht="26.25" customHeight="1" thickBot="1" x14ac:dyDescent="0.3">
      <c r="A95" s="12" t="s">
        <v>18</v>
      </c>
      <c r="B95" s="17">
        <v>8498.3399999999983</v>
      </c>
      <c r="C95" s="145">
        <v>8113.15</v>
      </c>
      <c r="D95" s="243">
        <f>SUM(D68:D94)</f>
        <v>1.0000000000000004</v>
      </c>
      <c r="E95" s="244">
        <f>SUM(E68:E94)</f>
        <v>1.0000000000000002</v>
      </c>
      <c r="F95" s="57">
        <f>(C95-B95)/B95</f>
        <v>-4.5325322357071943E-2</v>
      </c>
      <c r="G95" s="1"/>
      <c r="H95" s="17">
        <v>7319.8790000000017</v>
      </c>
      <c r="I95" s="145">
        <v>6877.1579999999985</v>
      </c>
      <c r="J95" s="255">
        <f>H95/$H$95</f>
        <v>1</v>
      </c>
      <c r="K95" s="244">
        <f>I95/$I$95</f>
        <v>1</v>
      </c>
      <c r="L95" s="57">
        <f>(I95-H95)/H95</f>
        <v>-6.0482010699904068E-2</v>
      </c>
      <c r="M95" s="1"/>
      <c r="N95" s="37">
        <f t="shared" ref="N95:O95" si="96">(H95/B95)*10</f>
        <v>8.6133044806397514</v>
      </c>
      <c r="O95" s="150">
        <f t="shared" si="96"/>
        <v>8.476557194184748</v>
      </c>
      <c r="P95" s="57">
        <f>(O95-N95)/N95</f>
        <v>-1.5876286129484021E-2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49" t="s">
        <v>3</v>
      </c>
      <c r="B4" s="337"/>
      <c r="C4" s="337"/>
      <c r="D4" s="372" t="s">
        <v>1</v>
      </c>
      <c r="E4" s="380"/>
      <c r="F4" s="362" t="s">
        <v>13</v>
      </c>
      <c r="G4" s="362"/>
      <c r="H4" s="379" t="s">
        <v>34</v>
      </c>
      <c r="I4" s="380"/>
      <c r="K4" s="372" t="s">
        <v>19</v>
      </c>
      <c r="L4" s="380"/>
      <c r="M4" s="362" t="s">
        <v>13</v>
      </c>
      <c r="N4" s="362"/>
      <c r="O4" s="379" t="s">
        <v>34</v>
      </c>
      <c r="P4" s="380"/>
      <c r="R4" s="372" t="s">
        <v>22</v>
      </c>
      <c r="S4" s="362"/>
      <c r="T4" s="69" t="s">
        <v>0</v>
      </c>
    </row>
    <row r="5" spans="1:20" x14ac:dyDescent="0.25">
      <c r="A5" s="363"/>
      <c r="B5" s="338"/>
      <c r="C5" s="338"/>
      <c r="D5" s="381" t="s">
        <v>40</v>
      </c>
      <c r="E5" s="382"/>
      <c r="F5" s="383" t="str">
        <f>D5</f>
        <v>jan - mar</v>
      </c>
      <c r="G5" s="383"/>
      <c r="H5" s="381" t="str">
        <f>F5</f>
        <v>jan - mar</v>
      </c>
      <c r="I5" s="382"/>
      <c r="K5" s="381" t="str">
        <f>D5</f>
        <v>jan - mar</v>
      </c>
      <c r="L5" s="382"/>
      <c r="M5" s="383" t="str">
        <f>D5</f>
        <v>jan - mar</v>
      </c>
      <c r="N5" s="383"/>
      <c r="O5" s="381" t="str">
        <f>D5</f>
        <v>jan - mar</v>
      </c>
      <c r="P5" s="382"/>
      <c r="R5" s="381" t="str">
        <f>D5</f>
        <v>jan - mar</v>
      </c>
      <c r="S5" s="383"/>
      <c r="T5" s="67" t="s">
        <v>35</v>
      </c>
    </row>
    <row r="6" spans="1:20" ht="15.75" thickBot="1" x14ac:dyDescent="0.3">
      <c r="A6" s="363"/>
      <c r="B6" s="338"/>
      <c r="C6" s="338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49" t="s">
        <v>2</v>
      </c>
      <c r="B23" s="337"/>
      <c r="C23" s="337"/>
      <c r="D23" s="372" t="s">
        <v>1</v>
      </c>
      <c r="E23" s="380"/>
      <c r="F23" s="362" t="s">
        <v>13</v>
      </c>
      <c r="G23" s="362"/>
      <c r="H23" s="379" t="s">
        <v>34</v>
      </c>
      <c r="I23" s="380"/>
      <c r="J23"/>
      <c r="K23" s="372" t="s">
        <v>19</v>
      </c>
      <c r="L23" s="380"/>
      <c r="M23" s="362" t="s">
        <v>13</v>
      </c>
      <c r="N23" s="362"/>
      <c r="O23" s="379" t="s">
        <v>34</v>
      </c>
      <c r="P23" s="380"/>
      <c r="Q23"/>
      <c r="R23" s="372" t="s">
        <v>22</v>
      </c>
      <c r="S23" s="362"/>
      <c r="T23" s="69" t="s">
        <v>0</v>
      </c>
    </row>
    <row r="24" spans="1:20" s="3" customFormat="1" ht="15" customHeight="1" x14ac:dyDescent="0.25">
      <c r="A24" s="363"/>
      <c r="B24" s="338"/>
      <c r="C24" s="338"/>
      <c r="D24" s="381" t="s">
        <v>40</v>
      </c>
      <c r="E24" s="382"/>
      <c r="F24" s="383" t="str">
        <f>D24</f>
        <v>jan - mar</v>
      </c>
      <c r="G24" s="383"/>
      <c r="H24" s="381" t="str">
        <f>F24</f>
        <v>jan - mar</v>
      </c>
      <c r="I24" s="382"/>
      <c r="J24"/>
      <c r="K24" s="381" t="str">
        <f>D24</f>
        <v>jan - mar</v>
      </c>
      <c r="L24" s="382"/>
      <c r="M24" s="383" t="str">
        <f>D24</f>
        <v>jan - mar</v>
      </c>
      <c r="N24" s="383"/>
      <c r="O24" s="381" t="str">
        <f>D24</f>
        <v>jan - mar</v>
      </c>
      <c r="P24" s="382"/>
      <c r="Q24"/>
      <c r="R24" s="381" t="str">
        <f>D24</f>
        <v>jan - mar</v>
      </c>
      <c r="S24" s="383"/>
      <c r="T24" s="67" t="s">
        <v>35</v>
      </c>
    </row>
    <row r="25" spans="1:20" ht="15.75" customHeight="1" thickBot="1" x14ac:dyDescent="0.3">
      <c r="A25" s="363"/>
      <c r="B25" s="338"/>
      <c r="C25" s="338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49" t="s">
        <v>2</v>
      </c>
      <c r="B42" s="337"/>
      <c r="C42" s="337"/>
      <c r="D42" s="372" t="s">
        <v>1</v>
      </c>
      <c r="E42" s="380"/>
      <c r="F42" s="362" t="s">
        <v>13</v>
      </c>
      <c r="G42" s="362"/>
      <c r="H42" s="379" t="s">
        <v>34</v>
      </c>
      <c r="I42" s="380"/>
      <c r="K42" s="372" t="s">
        <v>19</v>
      </c>
      <c r="L42" s="380"/>
      <c r="M42" s="362" t="s">
        <v>13</v>
      </c>
      <c r="N42" s="362"/>
      <c r="O42" s="379" t="s">
        <v>34</v>
      </c>
      <c r="P42" s="380"/>
      <c r="R42" s="372" t="s">
        <v>22</v>
      </c>
      <c r="S42" s="362"/>
      <c r="T42" s="69" t="s">
        <v>0</v>
      </c>
    </row>
    <row r="43" spans="1:20" ht="15" customHeight="1" x14ac:dyDescent="0.25">
      <c r="A43" s="363"/>
      <c r="B43" s="338"/>
      <c r="C43" s="338"/>
      <c r="D43" s="381" t="s">
        <v>40</v>
      </c>
      <c r="E43" s="382"/>
      <c r="F43" s="383" t="str">
        <f>D43</f>
        <v>jan - mar</v>
      </c>
      <c r="G43" s="383"/>
      <c r="H43" s="381" t="str">
        <f>F43</f>
        <v>jan - mar</v>
      </c>
      <c r="I43" s="382"/>
      <c r="K43" s="381" t="str">
        <f>D43</f>
        <v>jan - mar</v>
      </c>
      <c r="L43" s="382"/>
      <c r="M43" s="383" t="str">
        <f>D43</f>
        <v>jan - mar</v>
      </c>
      <c r="N43" s="383"/>
      <c r="O43" s="381" t="str">
        <f>D43</f>
        <v>jan - mar</v>
      </c>
      <c r="P43" s="382"/>
      <c r="R43" s="381" t="str">
        <f>D43</f>
        <v>jan - mar</v>
      </c>
      <c r="S43" s="383"/>
      <c r="T43" s="67" t="s">
        <v>35</v>
      </c>
    </row>
    <row r="44" spans="1:20" ht="15.75" customHeight="1" thickBot="1" x14ac:dyDescent="0.3">
      <c r="A44" s="363"/>
      <c r="B44" s="338"/>
      <c r="C44" s="338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abSelected="1" topLeftCell="I1" zoomScaleNormal="100" workbookViewId="0">
      <selection activeCell="W30" sqref="W30:X30"/>
    </sheetView>
  </sheetViews>
  <sheetFormatPr defaultRowHeight="15" x14ac:dyDescent="0.25"/>
  <cols>
    <col min="1" max="1" width="19.42578125" bestFit="1" customWidth="1"/>
    <col min="20" max="20" width="18.5703125" customWidth="1"/>
    <col min="21" max="22" width="9.140625" customWidth="1"/>
    <col min="23" max="24" width="9.7109375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 x14ac:dyDescent="0.25">
      <c r="A1" s="4" t="s">
        <v>48</v>
      </c>
    </row>
    <row r="2" spans="1:38" ht="15.75" thickBot="1" x14ac:dyDescent="0.3"/>
    <row r="3" spans="1:38" ht="22.5" customHeight="1" x14ac:dyDescent="0.25">
      <c r="A3" s="333" t="s">
        <v>3</v>
      </c>
      <c r="B3" s="335">
        <v>2007</v>
      </c>
      <c r="C3" s="327">
        <v>2008</v>
      </c>
      <c r="D3" s="327">
        <v>2009</v>
      </c>
      <c r="E3" s="327">
        <v>2010</v>
      </c>
      <c r="F3" s="327">
        <v>2011</v>
      </c>
      <c r="G3" s="327">
        <v>2012</v>
      </c>
      <c r="H3" s="327">
        <v>2013</v>
      </c>
      <c r="I3" s="327">
        <v>2014</v>
      </c>
      <c r="J3" s="327">
        <v>2015</v>
      </c>
      <c r="K3" s="327">
        <v>2016</v>
      </c>
      <c r="L3" s="341">
        <v>2017</v>
      </c>
      <c r="M3" s="327">
        <v>2018</v>
      </c>
      <c r="N3" s="327">
        <v>2019</v>
      </c>
      <c r="O3" s="337">
        <v>2020</v>
      </c>
      <c r="P3" s="341">
        <v>2021</v>
      </c>
      <c r="Q3" s="325">
        <v>2022</v>
      </c>
      <c r="R3" s="325">
        <v>2023</v>
      </c>
      <c r="S3" s="331">
        <v>2024</v>
      </c>
      <c r="T3" s="271" t="s">
        <v>49</v>
      </c>
      <c r="U3" s="329" t="s">
        <v>156</v>
      </c>
      <c r="V3" s="330"/>
      <c r="W3" s="323" t="s">
        <v>143</v>
      </c>
      <c r="X3" s="324"/>
    </row>
    <row r="4" spans="1:38" ht="31.5" customHeight="1" thickBot="1" x14ac:dyDescent="0.3">
      <c r="A4" s="334"/>
      <c r="B4" s="336"/>
      <c r="C4" s="328"/>
      <c r="D4" s="328"/>
      <c r="E4" s="328"/>
      <c r="F4" s="328"/>
      <c r="G4" s="328"/>
      <c r="H4" s="328"/>
      <c r="I4" s="328"/>
      <c r="J4" s="328"/>
      <c r="K4" s="328"/>
      <c r="L4" s="342"/>
      <c r="M4" s="328"/>
      <c r="N4" s="328"/>
      <c r="O4" s="338"/>
      <c r="P4" s="342"/>
      <c r="Q4" s="326"/>
      <c r="R4" s="326"/>
      <c r="S4" s="332"/>
      <c r="T4" s="174" t="s">
        <v>148</v>
      </c>
      <c r="U4" s="127">
        <v>2024</v>
      </c>
      <c r="V4" s="264">
        <v>2025</v>
      </c>
      <c r="W4" s="297" t="s">
        <v>158</v>
      </c>
      <c r="X4" s="298" t="s">
        <v>157</v>
      </c>
    </row>
    <row r="5" spans="1:38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273"/>
      <c r="S5" s="304"/>
      <c r="T5" s="175"/>
      <c r="U5" s="101"/>
      <c r="V5" s="101"/>
      <c r="W5" s="101"/>
      <c r="X5" s="101"/>
    </row>
    <row r="6" spans="1:38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274">
        <v>925952.67900000024</v>
      </c>
      <c r="Q6" s="153">
        <v>938963.28799999994</v>
      </c>
      <c r="R6" s="153">
        <v>924632.3</v>
      </c>
      <c r="S6" s="147">
        <v>964013.41099999973</v>
      </c>
      <c r="T6" s="100"/>
      <c r="U6" s="115">
        <v>805096.87999999896</v>
      </c>
      <c r="V6" s="147">
        <v>799859.06000000192</v>
      </c>
      <c r="W6" s="112">
        <v>960871.12499999977</v>
      </c>
      <c r="X6" s="147">
        <v>958775.59100000025</v>
      </c>
      <c r="AC6" s="101"/>
      <c r="AD6" s="101" t="s">
        <v>51</v>
      </c>
      <c r="AE6" s="101"/>
      <c r="AF6" s="101"/>
      <c r="AG6" s="101" t="s">
        <v>52</v>
      </c>
      <c r="AH6" s="101"/>
      <c r="AI6" s="101"/>
      <c r="AJ6" s="101" t="s">
        <v>53</v>
      </c>
      <c r="AK6" s="101"/>
      <c r="AL6" s="101"/>
    </row>
    <row r="7" spans="1:38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0">
        <f>(P6-O6)/O6</f>
        <v>8.1480780433982658E-2</v>
      </c>
      <c r="Q7" s="280">
        <f t="shared" ref="Q7:S7" si="1">(Q6-P6)/P6</f>
        <v>1.4051051738465463E-2</v>
      </c>
      <c r="R7" s="280">
        <f t="shared" si="1"/>
        <v>-1.5262564770263836E-2</v>
      </c>
      <c r="S7" s="281">
        <f t="shared" si="1"/>
        <v>4.2591104593685168E-2</v>
      </c>
      <c r="U7" s="118"/>
      <c r="V7" s="278">
        <f>(V6-U6)/U6</f>
        <v>-6.505825733664556E-3</v>
      </c>
      <c r="X7" s="278">
        <f>(X6-W6)/W6</f>
        <v>-2.1808689484758112E-3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47">
        <v>153582.01600000003</v>
      </c>
      <c r="T8" s="100"/>
      <c r="U8" s="115">
        <v>123281.35500000005</v>
      </c>
      <c r="V8" s="147">
        <v>128642.21399999989</v>
      </c>
      <c r="W8" s="112">
        <v>152156.15700000004</v>
      </c>
      <c r="X8" s="147">
        <v>158942.87499999997</v>
      </c>
      <c r="AC8" s="101" t="s">
        <v>56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 x14ac:dyDescent="0.3">
      <c r="A9" s="113" t="s">
        <v>54</v>
      </c>
      <c r="B9" s="116"/>
      <c r="C9" s="279">
        <f t="shared" ref="C9:Q9" si="2">(C8-B8)/B8</f>
        <v>0.2704215924390953</v>
      </c>
      <c r="D9" s="279">
        <f t="shared" si="2"/>
        <v>-1.5727210912017519E-2</v>
      </c>
      <c r="E9" s="279">
        <f t="shared" si="2"/>
        <v>0.13141316724760313</v>
      </c>
      <c r="F9" s="279">
        <f t="shared" si="2"/>
        <v>-8.4685563002352207E-2</v>
      </c>
      <c r="G9" s="279">
        <f t="shared" si="2"/>
        <v>5.4407061581438577E-2</v>
      </c>
      <c r="H9" s="279">
        <f t="shared" si="2"/>
        <v>0.41712583925447455</v>
      </c>
      <c r="I9" s="279">
        <f t="shared" si="2"/>
        <v>2.250827194251357E-2</v>
      </c>
      <c r="J9" s="279">
        <f t="shared" si="2"/>
        <v>-6.7109981334913887E-2</v>
      </c>
      <c r="K9" s="279">
        <f t="shared" si="2"/>
        <v>-5.6223528896759203E-2</v>
      </c>
      <c r="L9" s="280">
        <f t="shared" si="2"/>
        <v>0.24516978481709314</v>
      </c>
      <c r="M9" s="279">
        <f t="shared" si="2"/>
        <v>0.12769947706194412</v>
      </c>
      <c r="N9" s="279">
        <f t="shared" si="2"/>
        <v>9.3592470782629861E-2</v>
      </c>
      <c r="O9" s="279">
        <f t="shared" si="2"/>
        <v>-1.7455552338089889E-2</v>
      </c>
      <c r="P9" s="288">
        <f t="shared" si="2"/>
        <v>8.9145081860037469E-3</v>
      </c>
      <c r="Q9" s="279">
        <f t="shared" si="2"/>
        <v>0.22420175413871041</v>
      </c>
      <c r="R9" s="279">
        <f t="shared" ref="R9" si="3">(R8-Q8)/Q8</f>
        <v>-3.7800463052976831E-2</v>
      </c>
      <c r="S9" s="281">
        <f t="shared" ref="S9" si="4">(S8-R8)/R8</f>
        <v>-0.22269065261946028</v>
      </c>
      <c r="T9" s="10"/>
      <c r="U9" s="116"/>
      <c r="V9" s="281">
        <f>(V8-U8)/U8</f>
        <v>4.3484750796256535E-2</v>
      </c>
      <c r="W9" s="299"/>
      <c r="X9" s="281">
        <f>(X8-W8)/W8</f>
        <v>4.4603637038492856E-2</v>
      </c>
      <c r="AC9" s="101" t="s">
        <v>57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 x14ac:dyDescent="0.25">
      <c r="A10" s="8" t="s">
        <v>58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82">
        <f t="shared" si="5"/>
        <v>640835.07399999513</v>
      </c>
      <c r="M10" s="154">
        <f t="shared" ref="M10:S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82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40">
        <f t="shared" si="6"/>
        <v>810431.39499999967</v>
      </c>
      <c r="U10" s="117">
        <f>U6-U8</f>
        <v>681815.52499999886</v>
      </c>
      <c r="V10" s="140">
        <f>V6-V8</f>
        <v>671216.846000002</v>
      </c>
      <c r="W10" s="119">
        <f>W6-W8</f>
        <v>808714.96799999976</v>
      </c>
      <c r="X10" s="140">
        <f>X6-X8</f>
        <v>799832.71600000025</v>
      </c>
      <c r="AC10" s="101" t="s">
        <v>59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 x14ac:dyDescent="0.3">
      <c r="A11" s="113" t="s">
        <v>54</v>
      </c>
      <c r="B11" s="116"/>
      <c r="C11" s="279">
        <f t="shared" ref="C11:Q11" si="7">(C10-B10)/B10</f>
        <v>-6.9691981183973503E-2</v>
      </c>
      <c r="D11" s="279">
        <f t="shared" si="7"/>
        <v>-6.1925390197789032E-2</v>
      </c>
      <c r="E11" s="279">
        <f t="shared" si="7"/>
        <v>0.12900124529442691</v>
      </c>
      <c r="F11" s="279">
        <f t="shared" si="7"/>
        <v>9.5481248872617649E-2</v>
      </c>
      <c r="G11" s="279">
        <f t="shared" si="7"/>
        <v>7.3268823590907375E-2</v>
      </c>
      <c r="H11" s="279">
        <f t="shared" si="7"/>
        <v>-3.0364536906909986E-2</v>
      </c>
      <c r="I11" s="279">
        <f t="shared" si="7"/>
        <v>4.5726535271722896E-3</v>
      </c>
      <c r="J11" s="279">
        <f t="shared" si="7"/>
        <v>2.9358308786875894E-2</v>
      </c>
      <c r="K11" s="279">
        <f t="shared" si="7"/>
        <v>-8.0738147744113774E-3</v>
      </c>
      <c r="L11" s="280">
        <f t="shared" si="7"/>
        <v>4.4074177807781237E-2</v>
      </c>
      <c r="M11" s="279">
        <f t="shared" si="7"/>
        <v>7.4580998979543013E-3</v>
      </c>
      <c r="N11" s="279">
        <f t="shared" si="7"/>
        <v>7.093264013285863E-3</v>
      </c>
      <c r="O11" s="279">
        <f t="shared" si="7"/>
        <v>6.1121700600131258E-2</v>
      </c>
      <c r="P11" s="288">
        <f t="shared" si="7"/>
        <v>9.8967189172580669E-2</v>
      </c>
      <c r="Q11" s="279">
        <f t="shared" si="7"/>
        <v>-3.2439671103858467E-2</v>
      </c>
      <c r="R11" s="279">
        <f t="shared" ref="R11" si="8">(R10-Q10)/Q10</f>
        <v>-8.954098123327963E-3</v>
      </c>
      <c r="S11" s="281">
        <f t="shared" ref="S11" si="9">(S10-R10)/R10</f>
        <v>0.11468345018921199</v>
      </c>
      <c r="T11" s="10"/>
      <c r="U11" s="116"/>
      <c r="V11" s="281">
        <f>(V10-U10)/U10</f>
        <v>-1.554478977285957E-2</v>
      </c>
      <c r="W11" s="299"/>
      <c r="X11" s="281">
        <f>(X10-W10)/W10</f>
        <v>-1.0983167557743924E-2</v>
      </c>
      <c r="AC11" s="101" t="s">
        <v>60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V12" si="10">(C6/C8)</f>
        <v>7.1670824030294336</v>
      </c>
      <c r="D12" s="284">
        <f t="shared" si="10"/>
        <v>6.8776220200097287</v>
      </c>
      <c r="E12" s="284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10"/>
        <v>6.5305648206089124</v>
      </c>
      <c r="V12" s="285">
        <f t="shared" si="10"/>
        <v>6.2177028451951442</v>
      </c>
      <c r="W12" s="103">
        <f>W6/W8</f>
        <v>6.315032818553636</v>
      </c>
      <c r="X12" s="285">
        <f>X6/X8</f>
        <v>6.0322023934699835</v>
      </c>
      <c r="AC12" s="101" t="s">
        <v>62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 x14ac:dyDescent="0.3">
      <c r="AC13" s="101" t="s">
        <v>63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 x14ac:dyDescent="0.25">
      <c r="A14" s="333" t="s">
        <v>2</v>
      </c>
      <c r="B14" s="335">
        <v>2007</v>
      </c>
      <c r="C14" s="327">
        <v>2008</v>
      </c>
      <c r="D14" s="327">
        <v>2009</v>
      </c>
      <c r="E14" s="327">
        <v>2010</v>
      </c>
      <c r="F14" s="327">
        <v>2011</v>
      </c>
      <c r="G14" s="327">
        <v>2012</v>
      </c>
      <c r="H14" s="327">
        <v>2013</v>
      </c>
      <c r="I14" s="327">
        <v>2014</v>
      </c>
      <c r="J14" s="327">
        <v>2015</v>
      </c>
      <c r="K14" s="339">
        <v>2016</v>
      </c>
      <c r="L14" s="341">
        <v>2017</v>
      </c>
      <c r="M14" s="327">
        <v>2018</v>
      </c>
      <c r="N14" s="327">
        <v>2019</v>
      </c>
      <c r="O14" s="337">
        <v>2020</v>
      </c>
      <c r="P14" s="327">
        <v>2021</v>
      </c>
      <c r="Q14" s="327">
        <v>2022</v>
      </c>
      <c r="R14" s="327">
        <v>2023</v>
      </c>
      <c r="S14" s="331">
        <v>2024</v>
      </c>
      <c r="T14" s="128" t="s">
        <v>49</v>
      </c>
      <c r="U14" s="329" t="str">
        <f>U3</f>
        <v>jan-out</v>
      </c>
      <c r="V14" s="330"/>
      <c r="W14" s="323" t="s">
        <v>143</v>
      </c>
      <c r="X14" s="324"/>
      <c r="AC14" s="101" t="s">
        <v>64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 x14ac:dyDescent="0.3">
      <c r="A15" s="334"/>
      <c r="B15" s="336"/>
      <c r="C15" s="328"/>
      <c r="D15" s="328"/>
      <c r="E15" s="328"/>
      <c r="F15" s="328"/>
      <c r="G15" s="328"/>
      <c r="H15" s="328"/>
      <c r="I15" s="328"/>
      <c r="J15" s="328"/>
      <c r="K15" s="340"/>
      <c r="L15" s="342"/>
      <c r="M15" s="328"/>
      <c r="N15" s="328"/>
      <c r="O15" s="338"/>
      <c r="P15" s="328"/>
      <c r="Q15" s="343"/>
      <c r="R15" s="328"/>
      <c r="S15" s="332"/>
      <c r="T15" s="129" t="str">
        <f>T4</f>
        <v>2007/2024</v>
      </c>
      <c r="U15" s="127">
        <f>U4</f>
        <v>2024</v>
      </c>
      <c r="V15" s="264">
        <f>V4</f>
        <v>2025</v>
      </c>
      <c r="W15" s="300" t="str">
        <f>W4</f>
        <v>nov 2023 a out 2024</v>
      </c>
      <c r="X15" s="298" t="str">
        <f>X4</f>
        <v>nov 2024 a out 2025</v>
      </c>
      <c r="AC15" s="101" t="s">
        <v>65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304"/>
      <c r="T16" s="286"/>
      <c r="AC16" s="101" t="s">
        <v>66</v>
      </c>
      <c r="AE16" s="105"/>
      <c r="AG16" s="105"/>
      <c r="AH16" s="105"/>
      <c r="AK16" s="105" t="e">
        <f>#REF!-#REF!</f>
        <v>#REF!</v>
      </c>
    </row>
    <row r="17" spans="1:38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53">
        <v>404411.64599999983</v>
      </c>
      <c r="S17" s="147">
        <v>406321.50900000008</v>
      </c>
      <c r="T17" s="100"/>
      <c r="U17" s="115">
        <v>336916.12399999914</v>
      </c>
      <c r="V17" s="147">
        <v>336809.1410000014</v>
      </c>
      <c r="W17" s="112">
        <v>411662.8180000002</v>
      </c>
      <c r="X17" s="147">
        <v>406214.52600000007</v>
      </c>
      <c r="AC17" s="101" t="s">
        <v>67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 x14ac:dyDescent="0.3">
      <c r="A18" s="114" t="s">
        <v>54</v>
      </c>
      <c r="B18" s="275"/>
      <c r="C18" s="276">
        <f t="shared" ref="C18:P18" si="11">(C17-B17)/B17</f>
        <v>-5.4332489679479568E-2</v>
      </c>
      <c r="D18" s="276">
        <f t="shared" si="11"/>
        <v>-7.2127077537654183E-2</v>
      </c>
      <c r="E18" s="276">
        <f t="shared" si="11"/>
        <v>0.12182444539758823</v>
      </c>
      <c r="F18" s="276">
        <f t="shared" si="11"/>
        <v>1.2510259696368252E-2</v>
      </c>
      <c r="G18" s="276">
        <f t="shared" si="11"/>
        <v>3.8557547808706294E-2</v>
      </c>
      <c r="H18" s="276">
        <f t="shared" si="11"/>
        <v>3.7801022123911316E-3</v>
      </c>
      <c r="I18" s="276">
        <f t="shared" si="11"/>
        <v>-1.5821591729182263E-3</v>
      </c>
      <c r="J18" s="276">
        <f t="shared" si="11"/>
        <v>3.6697642720653331E-2</v>
      </c>
      <c r="K18" s="287">
        <f t="shared" si="11"/>
        <v>2.2227281971553901E-2</v>
      </c>
      <c r="L18" s="277">
        <f t="shared" si="11"/>
        <v>2.5737437820711511E-2</v>
      </c>
      <c r="M18" s="276">
        <f t="shared" si="11"/>
        <v>2.6759932780496109E-2</v>
      </c>
      <c r="N18" s="276">
        <f t="shared" si="11"/>
        <v>1.6024959109884815E-3</v>
      </c>
      <c r="O18" s="276">
        <f t="shared" si="11"/>
        <v>-0.13403340389423476</v>
      </c>
      <c r="P18" s="276">
        <f t="shared" si="11"/>
        <v>8.6341308222622926E-2</v>
      </c>
      <c r="Q18" s="276">
        <f t="shared" ref="Q18" si="12">(Q17-P17)/P17</f>
        <v>-2.2903938914143312E-2</v>
      </c>
      <c r="R18" s="276">
        <f t="shared" ref="R18" si="13">(R17-Q17)/Q17</f>
        <v>-3.2893223940541512E-2</v>
      </c>
      <c r="S18" s="278">
        <f t="shared" ref="S18" si="14">(S17-R17)/R17</f>
        <v>4.7225717134769304E-3</v>
      </c>
      <c r="U18" s="118"/>
      <c r="V18" s="278">
        <f>(V17-U17)/U17</f>
        <v>-3.1753600488926921E-4</v>
      </c>
      <c r="X18" s="278">
        <f>(X17-W17)/W17</f>
        <v>-1.323484114127628E-2</v>
      </c>
      <c r="AC18" s="101" t="s">
        <v>68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53">
        <v>194885.81700000001</v>
      </c>
      <c r="S19" s="147">
        <v>150247.61100000003</v>
      </c>
      <c r="T19" s="100"/>
      <c r="U19" s="115">
        <v>121467.49000000011</v>
      </c>
      <c r="V19" s="147">
        <v>126462.17099999997</v>
      </c>
      <c r="W19" s="112">
        <v>149816.06600000005</v>
      </c>
      <c r="X19" s="147">
        <v>155242.29200000002</v>
      </c>
      <c r="AC19" s="101" t="s">
        <v>69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 x14ac:dyDescent="0.3">
      <c r="A20" s="113" t="s">
        <v>54</v>
      </c>
      <c r="B20" s="116"/>
      <c r="C20" s="279">
        <f t="shared" ref="C20:Q20" si="15">(C19-B19)/B19</f>
        <v>0.27026566048919176</v>
      </c>
      <c r="D20" s="279">
        <f t="shared" si="15"/>
        <v>-2.4010145087149853E-2</v>
      </c>
      <c r="E20" s="279">
        <f t="shared" si="15"/>
        <v>0.14006023199087436</v>
      </c>
      <c r="F20" s="279">
        <f t="shared" si="15"/>
        <v>-8.8603238264779852E-2</v>
      </c>
      <c r="G20" s="279">
        <f t="shared" si="15"/>
        <v>5.702380925842114E-2</v>
      </c>
      <c r="H20" s="279">
        <f t="shared" si="15"/>
        <v>0.42203841205856046</v>
      </c>
      <c r="I20" s="279">
        <f t="shared" si="15"/>
        <v>2.2864466924753087E-2</v>
      </c>
      <c r="J20" s="279">
        <f t="shared" si="15"/>
        <v>-6.9050989193828793E-2</v>
      </c>
      <c r="K20" s="288">
        <f t="shared" si="15"/>
        <v>-5.6265682741884385E-2</v>
      </c>
      <c r="L20" s="280">
        <f t="shared" si="15"/>
        <v>0.24855590020796675</v>
      </c>
      <c r="M20" s="279">
        <f t="shared" si="15"/>
        <v>0.12649303974249151</v>
      </c>
      <c r="N20" s="279">
        <f t="shared" si="15"/>
        <v>9.3478917261994809E-2</v>
      </c>
      <c r="O20" s="279">
        <f t="shared" si="15"/>
        <v>-2.0256048630349952E-2</v>
      </c>
      <c r="P20" s="279">
        <f t="shared" si="15"/>
        <v>6.002496321448187E-3</v>
      </c>
      <c r="Q20" s="279">
        <f t="shared" si="15"/>
        <v>0.22527490908611841</v>
      </c>
      <c r="R20" s="279">
        <f t="shared" ref="R20" si="16">(R19-Q19)/Q19</f>
        <v>-3.7973908536154226E-2</v>
      </c>
      <c r="S20" s="281">
        <f>(S19-R19)/R19</f>
        <v>-0.22904799685859117</v>
      </c>
      <c r="T20" s="10"/>
      <c r="U20" s="116"/>
      <c r="V20" s="281">
        <f>(V19-U19)/U19</f>
        <v>4.1119488021032304E-2</v>
      </c>
      <c r="W20" s="299"/>
      <c r="X20" s="281">
        <f>(X19-W19)/W19</f>
        <v>3.6219253013892144E-2</v>
      </c>
    </row>
    <row r="21" spans="1:38" ht="27.75" customHeight="1" x14ac:dyDescent="0.25">
      <c r="A21" s="8" t="s">
        <v>58</v>
      </c>
      <c r="B21" s="19">
        <f>B17-B19</f>
        <v>329612.93099999957</v>
      </c>
      <c r="C21" s="154">
        <f t="shared" ref="C21:P21" si="17">C17-C19</f>
        <v>291358.0850000002</v>
      </c>
      <c r="D21" s="154">
        <f t="shared" si="17"/>
        <v>266512.13100000017</v>
      </c>
      <c r="E21" s="154">
        <f t="shared" si="17"/>
        <v>297562.72299999994</v>
      </c>
      <c r="F21" s="154">
        <f t="shared" si="17"/>
        <v>310243.35200000007</v>
      </c>
      <c r="G21" s="154">
        <f t="shared" si="17"/>
        <v>320714.53100000008</v>
      </c>
      <c r="H21" s="154">
        <f t="shared" si="17"/>
        <v>286229.11899999983</v>
      </c>
      <c r="I21" s="154">
        <f t="shared" si="17"/>
        <v>282809.19800000009</v>
      </c>
      <c r="J21" s="154">
        <f t="shared" si="17"/>
        <v>306315.68399999978</v>
      </c>
      <c r="K21" s="119">
        <f t="shared" si="17"/>
        <v>322195.815</v>
      </c>
      <c r="L21" s="282">
        <f t="shared" si="17"/>
        <v>306185.72599999886</v>
      </c>
      <c r="M21" s="154">
        <f t="shared" si="17"/>
        <v>300797.70799999998</v>
      </c>
      <c r="N21" s="154">
        <f t="shared" si="17"/>
        <v>287185.48899999983</v>
      </c>
      <c r="O21" s="154">
        <f t="shared" si="17"/>
        <v>229607.51899999898</v>
      </c>
      <c r="P21" s="154">
        <f t="shared" si="17"/>
        <v>262635.54499999993</v>
      </c>
      <c r="Q21" s="154">
        <f t="shared" ref="Q21" si="18">Q17-Q19</f>
        <v>215587.97500000009</v>
      </c>
      <c r="R21" s="154">
        <f t="shared" ref="R21:S21" si="19">R17-R19</f>
        <v>209525.82899999982</v>
      </c>
      <c r="S21" s="140">
        <f t="shared" si="19"/>
        <v>256073.89800000004</v>
      </c>
      <c r="U21" s="117">
        <f>U17-U19</f>
        <v>215448.63399999903</v>
      </c>
      <c r="V21" s="140">
        <f>V17-V19</f>
        <v>210346.97000000143</v>
      </c>
      <c r="W21" s="119">
        <f>W17-W19</f>
        <v>261846.75200000015</v>
      </c>
      <c r="X21" s="140">
        <f>X17-X19</f>
        <v>250972.23400000005</v>
      </c>
    </row>
    <row r="22" spans="1:38" ht="27.75" customHeight="1" thickBot="1" x14ac:dyDescent="0.3">
      <c r="A22" s="113" t="s">
        <v>54</v>
      </c>
      <c r="B22" s="116"/>
      <c r="C22" s="279">
        <f t="shared" ref="C22:Q22" si="20">(C21-B21)/B21</f>
        <v>-0.11605990664243518</v>
      </c>
      <c r="D22" s="279">
        <f t="shared" si="20"/>
        <v>-8.5276349890891168E-2</v>
      </c>
      <c r="E22" s="279">
        <f t="shared" si="20"/>
        <v>0.1165072369632576</v>
      </c>
      <c r="F22" s="279">
        <f t="shared" si="20"/>
        <v>4.261497835533698E-2</v>
      </c>
      <c r="G22" s="279">
        <f t="shared" si="20"/>
        <v>3.3751501627664215E-2</v>
      </c>
      <c r="H22" s="279">
        <f t="shared" si="20"/>
        <v>-0.10752681486702027</v>
      </c>
      <c r="I22" s="279">
        <f t="shared" si="20"/>
        <v>-1.1948193852351347E-2</v>
      </c>
      <c r="J22" s="279">
        <f t="shared" si="20"/>
        <v>8.3117827023432511E-2</v>
      </c>
      <c r="K22" s="288">
        <f t="shared" si="20"/>
        <v>5.1842369912734339E-2</v>
      </c>
      <c r="L22" s="280">
        <f t="shared" si="20"/>
        <v>-4.9690555415814887E-2</v>
      </c>
      <c r="M22" s="279">
        <f t="shared" si="20"/>
        <v>-1.7597221367526766E-2</v>
      </c>
      <c r="N22" s="279">
        <f t="shared" si="20"/>
        <v>-4.5253732451977856E-2</v>
      </c>
      <c r="O22" s="279">
        <f t="shared" si="20"/>
        <v>-0.20049052687338559</v>
      </c>
      <c r="P22" s="279">
        <f t="shared" si="20"/>
        <v>0.14384557676441376</v>
      </c>
      <c r="Q22" s="279">
        <f t="shared" si="20"/>
        <v>-0.17913633891406378</v>
      </c>
      <c r="R22" s="279">
        <f t="shared" ref="R22" si="21">(R21-Q21)/Q21</f>
        <v>-2.8119128629508522E-2</v>
      </c>
      <c r="S22" s="281">
        <f t="shared" ref="S22" si="22">(S21-R21)/R21</f>
        <v>0.22215909714883056</v>
      </c>
      <c r="T22" s="10"/>
      <c r="U22" s="116"/>
      <c r="V22" s="281">
        <f>(V21-U21)/U21</f>
        <v>-2.3679258973615152E-2</v>
      </c>
      <c r="W22" s="299"/>
      <c r="X22" s="281">
        <f>(X21-W21)/W21</f>
        <v>-4.1530085505891982E-2</v>
      </c>
    </row>
    <row r="23" spans="1:38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2.77371438234213</v>
      </c>
      <c r="V23" s="285">
        <f>(V17/V19)</f>
        <v>2.6633193020227486</v>
      </c>
      <c r="W23" s="103">
        <f>W17/W19</f>
        <v>2.7477881978291974</v>
      </c>
      <c r="X23" s="285">
        <f>X17/X19</f>
        <v>2.6166485998544782</v>
      </c>
    </row>
    <row r="24" spans="1:38" ht="30" customHeight="1" thickBot="1" x14ac:dyDescent="0.3"/>
    <row r="25" spans="1:38" ht="22.5" customHeight="1" x14ac:dyDescent="0.25">
      <c r="A25" s="333" t="s">
        <v>15</v>
      </c>
      <c r="B25" s="335">
        <v>2007</v>
      </c>
      <c r="C25" s="327">
        <v>2008</v>
      </c>
      <c r="D25" s="327">
        <v>2009</v>
      </c>
      <c r="E25" s="327">
        <v>2010</v>
      </c>
      <c r="F25" s="327">
        <v>2011</v>
      </c>
      <c r="G25" s="327">
        <v>2012</v>
      </c>
      <c r="H25" s="327">
        <v>2013</v>
      </c>
      <c r="I25" s="327">
        <v>2014</v>
      </c>
      <c r="J25" s="327">
        <v>2015</v>
      </c>
      <c r="K25" s="339">
        <v>2016</v>
      </c>
      <c r="L25" s="341">
        <v>2017</v>
      </c>
      <c r="M25" s="327">
        <v>2018</v>
      </c>
      <c r="N25" s="327">
        <v>2019</v>
      </c>
      <c r="O25" s="337">
        <v>2020</v>
      </c>
      <c r="P25" s="337">
        <v>2021</v>
      </c>
      <c r="Q25" s="327">
        <v>2022</v>
      </c>
      <c r="R25" s="327">
        <v>2023</v>
      </c>
      <c r="S25" s="331">
        <v>2024</v>
      </c>
      <c r="T25" s="128" t="s">
        <v>49</v>
      </c>
      <c r="U25" s="329" t="str">
        <f>U14</f>
        <v>jan-out</v>
      </c>
      <c r="V25" s="330"/>
      <c r="W25" s="323" t="s">
        <v>143</v>
      </c>
      <c r="X25" s="324"/>
    </row>
    <row r="26" spans="1:38" ht="31.5" customHeight="1" thickBot="1" x14ac:dyDescent="0.3">
      <c r="A26" s="334"/>
      <c r="B26" s="336"/>
      <c r="C26" s="328"/>
      <c r="D26" s="328"/>
      <c r="E26" s="328"/>
      <c r="F26" s="328"/>
      <c r="G26" s="328"/>
      <c r="H26" s="328"/>
      <c r="I26" s="328"/>
      <c r="J26" s="328"/>
      <c r="K26" s="340"/>
      <c r="L26" s="342"/>
      <c r="M26" s="328"/>
      <c r="N26" s="328"/>
      <c r="O26" s="338"/>
      <c r="P26" s="338"/>
      <c r="Q26" s="328"/>
      <c r="R26" s="328"/>
      <c r="S26" s="332"/>
      <c r="T26" s="129" t="str">
        <f>T4</f>
        <v>2007/2024</v>
      </c>
      <c r="U26" s="127">
        <f>U4</f>
        <v>2024</v>
      </c>
      <c r="V26" s="264">
        <f>V4</f>
        <v>2025</v>
      </c>
      <c r="W26" s="300" t="str">
        <f>W4</f>
        <v>nov 2023 a out 2024</v>
      </c>
      <c r="X26" s="298" t="str">
        <f>X4</f>
        <v>nov 2024 a out 2025</v>
      </c>
    </row>
    <row r="27" spans="1:38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304"/>
      <c r="T27" s="286"/>
    </row>
    <row r="28" spans="1:38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47">
        <v>557691.90200000012</v>
      </c>
      <c r="T28" s="100"/>
      <c r="U28" s="115">
        <v>468180.75599999906</v>
      </c>
      <c r="V28" s="147">
        <v>463049.91899999883</v>
      </c>
      <c r="W28" s="112">
        <v>549208.30699999991</v>
      </c>
      <c r="X28" s="147">
        <v>552561.06499999994</v>
      </c>
    </row>
    <row r="29" spans="1:38" ht="27.75" customHeight="1" thickBot="1" x14ac:dyDescent="0.3">
      <c r="A29" s="114" t="s">
        <v>54</v>
      </c>
      <c r="B29" s="275"/>
      <c r="C29" s="276">
        <f t="shared" ref="C29:Q29" si="23">(C28-B28)/B28</f>
        <v>6.3491251811589565E-3</v>
      </c>
      <c r="D29" s="276">
        <f t="shared" si="23"/>
        <v>-2.5351041341628616E-2</v>
      </c>
      <c r="E29" s="276">
        <f t="shared" si="23"/>
        <v>0.14232124040801208</v>
      </c>
      <c r="F29" s="276">
        <f t="shared" si="23"/>
        <v>0.16522017339726491</v>
      </c>
      <c r="G29" s="276">
        <f t="shared" si="23"/>
        <v>0.11849348127885141</v>
      </c>
      <c r="H29" s="276">
        <f t="shared" si="23"/>
        <v>5.296421056115299E-2</v>
      </c>
      <c r="I29" s="276">
        <f t="shared" si="23"/>
        <v>1.9591998746035993E-2</v>
      </c>
      <c r="J29" s="276">
        <f t="shared" si="23"/>
        <v>-1.7803184510057374E-2</v>
      </c>
      <c r="K29" s="287">
        <f t="shared" si="23"/>
        <v>-6.6755691727534677E-2</v>
      </c>
      <c r="L29" s="277">
        <f t="shared" si="23"/>
        <v>0.14679340175955716</v>
      </c>
      <c r="M29" s="276">
        <f t="shared" si="23"/>
        <v>3.1169571012153018E-2</v>
      </c>
      <c r="N29" s="276">
        <f t="shared" si="23"/>
        <v>5.2964042161944717E-2</v>
      </c>
      <c r="O29" s="276">
        <f t="shared" si="23"/>
        <v>0.26823197519276548</v>
      </c>
      <c r="P29" s="276">
        <f t="shared" si="23"/>
        <v>7.7338249378292354E-2</v>
      </c>
      <c r="Q29" s="276">
        <f t="shared" si="23"/>
        <v>4.5810259040420201E-2</v>
      </c>
      <c r="R29" s="276">
        <f>(R28-Q28)/Q28</f>
        <v>-1.1062740827379666E-3</v>
      </c>
      <c r="S29" s="278">
        <f t="shared" ref="S29" si="24">(S28-R28)/R28</f>
        <v>7.2029527685765815E-2</v>
      </c>
      <c r="U29" s="118"/>
      <c r="V29" s="278">
        <f>(V28-U28)/U28</f>
        <v>-1.0959094183700798E-2</v>
      </c>
      <c r="X29" s="278">
        <f>(X28-W28)/W28</f>
        <v>6.1047110126832647E-3</v>
      </c>
    </row>
    <row r="30" spans="1:38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47">
        <v>3334.4049999999993</v>
      </c>
      <c r="T30" s="100"/>
      <c r="U30" s="115">
        <v>1813.865</v>
      </c>
      <c r="V30" s="147">
        <v>2180.0429999999983</v>
      </c>
      <c r="W30" s="112">
        <v>2340.0909999999999</v>
      </c>
      <c r="X30" s="147">
        <v>3700.5829999999992</v>
      </c>
    </row>
    <row r="31" spans="1:38" ht="27.75" customHeight="1" thickBot="1" x14ac:dyDescent="0.3">
      <c r="A31" s="113" t="s">
        <v>54</v>
      </c>
      <c r="B31" s="116"/>
      <c r="C31" s="279">
        <f t="shared" ref="C31:Q31" si="25">(C30-B30)/B30</f>
        <v>0.28740195099069604</v>
      </c>
      <c r="D31" s="279">
        <f t="shared" si="25"/>
        <v>0.87424480625071677</v>
      </c>
      <c r="E31" s="279">
        <f t="shared" si="25"/>
        <v>-0.35240240164564085</v>
      </c>
      <c r="F31" s="279">
        <f t="shared" si="25"/>
        <v>0.30120319844880566</v>
      </c>
      <c r="G31" s="279">
        <f t="shared" si="25"/>
        <v>-0.12612648022085726</v>
      </c>
      <c r="H31" s="279">
        <f t="shared" si="25"/>
        <v>7.1660651760911652E-3</v>
      </c>
      <c r="I31" s="279">
        <f t="shared" si="25"/>
        <v>-1.9460888913914301E-2</v>
      </c>
      <c r="J31" s="279">
        <f t="shared" si="25"/>
        <v>0.17146393140729888</v>
      </c>
      <c r="K31" s="288">
        <f t="shared" si="25"/>
        <v>-5.2106064729437615E-2</v>
      </c>
      <c r="L31" s="280">
        <f t="shared" si="25"/>
        <v>-8.4124648923364909E-2</v>
      </c>
      <c r="M31" s="279">
        <f t="shared" si="25"/>
        <v>0.28764018691588777</v>
      </c>
      <c r="N31" s="279">
        <f t="shared" si="25"/>
        <v>0.10676256403742751</v>
      </c>
      <c r="O31" s="279">
        <f t="shared" si="25"/>
        <v>0.30345145589616501</v>
      </c>
      <c r="P31" s="279">
        <f t="shared" si="25"/>
        <v>0.25973041103931305</v>
      </c>
      <c r="Q31" s="279">
        <f t="shared" si="25"/>
        <v>0.15038655327936848</v>
      </c>
      <c r="R31" s="279">
        <f t="shared" ref="R31" si="26">(R30-Q30)/Q30</f>
        <v>-2.5093665466012785E-2</v>
      </c>
      <c r="S31" s="281">
        <f t="shared" ref="S31" si="27">(S30-R30)/R30</f>
        <v>0.23690171127231785</v>
      </c>
      <c r="T31" s="10"/>
      <c r="U31" s="116"/>
      <c r="V31" s="281">
        <f>(V30-U30)/U30</f>
        <v>0.20187720695862058</v>
      </c>
      <c r="W31" s="299"/>
      <c r="X31" s="281">
        <f>(X30-W30)/W30</f>
        <v>0.58138422822018432</v>
      </c>
    </row>
    <row r="32" spans="1:38" ht="27.75" customHeight="1" x14ac:dyDescent="0.25">
      <c r="A32" s="8" t="s">
        <v>58</v>
      </c>
      <c r="B32" s="19">
        <f>(B28-B30)</f>
        <v>203117.0239999998</v>
      </c>
      <c r="C32" s="154">
        <f t="shared" ref="C32:P32" si="28">(C28-C30)</f>
        <v>204244.86400000018</v>
      </c>
      <c r="D32" s="154">
        <f t="shared" si="28"/>
        <v>198400.41200000027</v>
      </c>
      <c r="E32" s="154">
        <f t="shared" si="28"/>
        <v>227324.11700000009</v>
      </c>
      <c r="F32" s="154">
        <f t="shared" si="28"/>
        <v>264760.33899999998</v>
      </c>
      <c r="G32" s="154">
        <f t="shared" si="28"/>
        <v>296419.00400000002</v>
      </c>
      <c r="H32" s="154">
        <f t="shared" si="28"/>
        <v>312165.44199999998</v>
      </c>
      <c r="I32" s="154">
        <f t="shared" si="28"/>
        <v>318321.61400000006</v>
      </c>
      <c r="J32" s="154">
        <f t="shared" si="28"/>
        <v>312463.31199999998</v>
      </c>
      <c r="K32" s="119">
        <f t="shared" si="28"/>
        <v>291587.27400000009</v>
      </c>
      <c r="L32" s="282">
        <f t="shared" si="28"/>
        <v>334649.34799999959</v>
      </c>
      <c r="M32" s="154">
        <f t="shared" si="28"/>
        <v>344816.77799999999</v>
      </c>
      <c r="N32" s="154">
        <f t="shared" si="28"/>
        <v>363008.511</v>
      </c>
      <c r="O32" s="154">
        <f t="shared" si="28"/>
        <v>460327.44400000002</v>
      </c>
      <c r="P32" s="154">
        <f t="shared" si="28"/>
        <v>495580.34200000018</v>
      </c>
      <c r="Q32" s="154">
        <f t="shared" ref="Q32" si="29">(Q28-Q30)</f>
        <v>518031.63800000027</v>
      </c>
      <c r="R32" s="154">
        <f t="shared" ref="R32:S32" si="30">(R28-R30)</f>
        <v>517524.88199999993</v>
      </c>
      <c r="S32" s="140">
        <f t="shared" si="30"/>
        <v>554357.49700000009</v>
      </c>
      <c r="U32" s="117">
        <f>U28-U30</f>
        <v>466366.89099999907</v>
      </c>
      <c r="V32" s="140">
        <f>V28-V30</f>
        <v>460869.87599999883</v>
      </c>
      <c r="W32" s="119">
        <f>W28-W30</f>
        <v>546868.2159999999</v>
      </c>
      <c r="X32" s="140">
        <f>X28-X30</f>
        <v>548860.48199999996</v>
      </c>
    </row>
    <row r="33" spans="1:24" ht="27.75" customHeight="1" thickBot="1" x14ac:dyDescent="0.3">
      <c r="A33" s="113" t="s">
        <v>54</v>
      </c>
      <c r="B33" s="116"/>
      <c r="C33" s="279">
        <f t="shared" ref="C33:P33" si="31">(C32-B32)/B32</f>
        <v>5.5526611102788507E-3</v>
      </c>
      <c r="D33" s="279">
        <f t="shared" si="31"/>
        <v>-2.8614927619427914E-2</v>
      </c>
      <c r="E33" s="279">
        <f t="shared" si="31"/>
        <v>0.14578450068944299</v>
      </c>
      <c r="F33" s="279">
        <f t="shared" si="31"/>
        <v>0.16468213973091064</v>
      </c>
      <c r="G33" s="279">
        <f t="shared" si="31"/>
        <v>0.11957480157177182</v>
      </c>
      <c r="H33" s="279">
        <f t="shared" si="31"/>
        <v>5.3122228290059179E-2</v>
      </c>
      <c r="I33" s="279">
        <f t="shared" si="31"/>
        <v>1.972086327223908E-2</v>
      </c>
      <c r="J33" s="279">
        <f t="shared" si="31"/>
        <v>-1.840372045864307E-2</v>
      </c>
      <c r="K33" s="288">
        <f t="shared" si="31"/>
        <v>-6.6811165337708145E-2</v>
      </c>
      <c r="L33" s="280">
        <f t="shared" si="31"/>
        <v>0.14768159600819714</v>
      </c>
      <c r="M33" s="279">
        <f t="shared" si="31"/>
        <v>3.038233918806384E-2</v>
      </c>
      <c r="N33" s="279">
        <f t="shared" si="31"/>
        <v>5.2757679326149283E-2</v>
      </c>
      <c r="O33" s="279">
        <f t="shared" si="31"/>
        <v>0.26808994844751732</v>
      </c>
      <c r="P33" s="279">
        <f t="shared" si="31"/>
        <v>7.6582220894047232E-2</v>
      </c>
      <c r="Q33" s="279">
        <f t="shared" ref="Q33" si="32">(Q32-P32)/P32</f>
        <v>4.5303039885306998E-2</v>
      </c>
      <c r="R33" s="279">
        <f t="shared" ref="R33" si="33">(R32-Q32)/Q32</f>
        <v>-9.782336884998188E-4</v>
      </c>
      <c r="S33" s="281">
        <f t="shared" ref="S33" si="34">(S32-R32)/R32</f>
        <v>7.1170713295288804E-2</v>
      </c>
      <c r="T33" s="10"/>
      <c r="U33" s="116"/>
      <c r="V33" s="281">
        <f>(V32-U32)/U32</f>
        <v>-1.1786889477109682E-2</v>
      </c>
      <c r="W33" s="299"/>
      <c r="X33" s="281">
        <f>(X32-W32)/W32</f>
        <v>3.6430458778025998E-3</v>
      </c>
    </row>
    <row r="34" spans="1:24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258.11223878292986</v>
      </c>
      <c r="V34" s="285">
        <f>(V28/V30)</f>
        <v>212.40403010399299</v>
      </c>
    </row>
    <row r="36" spans="1:24" x14ac:dyDescent="0.25">
      <c r="A36" s="3" t="s">
        <v>70</v>
      </c>
    </row>
  </sheetData>
  <mergeCells count="63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W3:X3"/>
    <mergeCell ref="W14:X14"/>
    <mergeCell ref="W25:X25"/>
    <mergeCell ref="R3:R4"/>
    <mergeCell ref="R14:R15"/>
    <mergeCell ref="R25:R26"/>
    <mergeCell ref="U25:V25"/>
    <mergeCell ref="S3:S4"/>
    <mergeCell ref="S14:S15"/>
    <mergeCell ref="S25:S26"/>
  </mergeCells>
  <conditionalFormatting sqref="B12:S12">
    <cfRule type="cellIs" dxfId="15" priority="91" operator="lessThan">
      <formula>0</formula>
    </cfRule>
    <cfRule type="cellIs" dxfId="14" priority="90" operator="greaterThan">
      <formula>0</formula>
    </cfRule>
  </conditionalFormatting>
  <conditionalFormatting sqref="B23:S23">
    <cfRule type="cellIs" dxfId="13" priority="87" operator="lessThan">
      <formula>0</formula>
    </cfRule>
    <cfRule type="cellIs" dxfId="12" priority="86" operator="greaterThan">
      <formula>0</formula>
    </cfRule>
  </conditionalFormatting>
  <conditionalFormatting sqref="B34:S34">
    <cfRule type="cellIs" dxfId="11" priority="83" operator="lessThan">
      <formula>0</formula>
    </cfRule>
    <cfRule type="cellIs" dxfId="10" priority="82" operator="greaterThan">
      <formula>0</formula>
    </cfRule>
  </conditionalFormatting>
  <conditionalFormatting sqref="U34:V34">
    <cfRule type="cellIs" dxfId="9" priority="84" operator="greaterThan">
      <formula>0</formula>
    </cfRule>
    <cfRule type="cellIs" dxfId="8" priority="85" operator="lessThan">
      <formula>0</formula>
    </cfRule>
  </conditionalFormatting>
  <conditionalFormatting sqref="U12:X12">
    <cfRule type="cellIs" dxfId="7" priority="25" operator="lessThan">
      <formula>0</formula>
    </cfRule>
    <cfRule type="cellIs" dxfId="6" priority="24" operator="greaterThan">
      <formula>0</formula>
    </cfRule>
  </conditionalFormatting>
  <conditionalFormatting sqref="U23:X23">
    <cfRule type="cellIs" dxfId="5" priority="22" operator="greaterThan">
      <formula>0</formula>
    </cfRule>
    <cfRule type="cellIs" dxfId="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F68"/>
  <sheetViews>
    <sheetView showGridLines="0" topLeftCell="A45" zoomScaleNormal="100" workbookViewId="0">
      <selection activeCell="AI51" sqref="AI51:AJ62"/>
    </sheetView>
  </sheetViews>
  <sheetFormatPr defaultRowHeight="15" x14ac:dyDescent="0.2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 x14ac:dyDescent="0.25">
      <c r="A1" s="4" t="s">
        <v>99</v>
      </c>
    </row>
    <row r="3" spans="1:58" ht="15.75" thickBot="1" x14ac:dyDescent="0.3">
      <c r="N3" s="119"/>
      <c r="O3" s="119"/>
      <c r="P3" s="119"/>
      <c r="R3" s="107" t="s">
        <v>1</v>
      </c>
      <c r="AK3" s="289">
        <v>1000</v>
      </c>
      <c r="BC3" s="289" t="s">
        <v>47</v>
      </c>
    </row>
    <row r="4" spans="1:58" ht="20.100000000000001" customHeight="1" x14ac:dyDescent="0.25">
      <c r="A4" s="349" t="s">
        <v>3</v>
      </c>
      <c r="B4" s="351" t="s">
        <v>72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54" t="s">
        <v>149</v>
      </c>
      <c r="T4" s="352" t="s">
        <v>3</v>
      </c>
      <c r="U4" s="344" t="s">
        <v>72</v>
      </c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6"/>
      <c r="AK4" s="347" t="s">
        <v>149</v>
      </c>
      <c r="AM4" s="344" t="s">
        <v>72</v>
      </c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  <c r="AY4" s="345"/>
      <c r="AZ4" s="345"/>
      <c r="BA4" s="345"/>
      <c r="BB4" s="346"/>
      <c r="BC4" s="347" t="s">
        <v>149</v>
      </c>
    </row>
    <row r="5" spans="1:58" ht="20.100000000000001" customHeight="1" thickBot="1" x14ac:dyDescent="0.3">
      <c r="A5" s="350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355"/>
      <c r="T5" s="353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48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76">
        <v>2021</v>
      </c>
      <c r="AY5" s="176">
        <v>2022</v>
      </c>
      <c r="AZ5" s="176">
        <v>2023</v>
      </c>
      <c r="BA5" s="135">
        <v>2024</v>
      </c>
      <c r="BB5" s="133">
        <v>2025</v>
      </c>
      <c r="BC5" s="348"/>
      <c r="BF5" s="290"/>
    </row>
    <row r="6" spans="1:58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2"/>
      <c r="T6" s="291"/>
      <c r="U6" s="293">
        <v>2010</v>
      </c>
      <c r="V6" s="293">
        <v>2011</v>
      </c>
      <c r="W6" s="293">
        <v>2012</v>
      </c>
      <c r="X6" s="293"/>
      <c r="Y6" s="293"/>
      <c r="Z6" s="293"/>
      <c r="AA6" s="293"/>
      <c r="AB6" s="293"/>
      <c r="AC6" s="290"/>
      <c r="AD6" s="290"/>
      <c r="AE6" s="290"/>
      <c r="AF6" s="290"/>
      <c r="AG6" s="290"/>
      <c r="AH6" s="290"/>
      <c r="AI6" s="290"/>
      <c r="AJ6" s="293"/>
      <c r="AK6" s="294"/>
      <c r="AM6" s="293"/>
      <c r="AN6" s="293"/>
      <c r="AO6" s="293"/>
      <c r="AP6" s="293"/>
      <c r="AQ6" s="293"/>
      <c r="AR6" s="293"/>
      <c r="AS6" s="293"/>
      <c r="AT6" s="293"/>
      <c r="AU6" s="290"/>
      <c r="AV6" s="290"/>
      <c r="AW6" s="290"/>
      <c r="AX6" s="290"/>
      <c r="AY6" s="290"/>
      <c r="AZ6" s="290"/>
      <c r="BA6" s="290"/>
      <c r="BB6" s="293"/>
      <c r="BC6" s="292"/>
    </row>
    <row r="7" spans="1:58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221549.67999999979</v>
      </c>
      <c r="Q7" s="153">
        <v>249387.19000000009</v>
      </c>
      <c r="R7" s="61">
        <f>(IF(Q7="","",((Q7-P7)/P7)))</f>
        <v>0.12564906435432599</v>
      </c>
      <c r="T7" s="109" t="s">
        <v>73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66227.470000000059</v>
      </c>
      <c r="AJ7" s="112">
        <v>68179.258000000133</v>
      </c>
      <c r="AK7" s="61">
        <f>IF(AJ7="","",(AJ7-AI7)/AI7)</f>
        <v>2.9470973298543209E-2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BA22" si="13">(AH7/O7)*10</f>
        <v>2.6655529498122226</v>
      </c>
      <c r="BA7" s="156">
        <f>(AI7/P7)*10</f>
        <v>2.9892830357507227</v>
      </c>
      <c r="BB7" s="156">
        <f>IF(AJ7="","",(AJ7/Q7)*10)</f>
        <v>2.733871695655262</v>
      </c>
      <c r="BC7" s="61">
        <f t="shared" ref="BC7:BC23" si="14">IF(BB7="","",(BB7-BA7)/BA7)</f>
        <v>-8.5442340869310573E-2</v>
      </c>
      <c r="BF7"/>
    </row>
    <row r="8" spans="1:58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259397.19999999949</v>
      </c>
      <c r="Q8" s="154">
        <v>286342.44999999955</v>
      </c>
      <c r="R8" s="52">
        <f t="shared" ref="R8:R18" si="15">(IF(Q8="","",((Q8-P8)/P8)))</f>
        <v>0.10387641038530913</v>
      </c>
      <c r="T8" s="109" t="s">
        <v>74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72469.30000000009</v>
      </c>
      <c r="AJ8" s="119">
        <v>74843.643999999986</v>
      </c>
      <c r="AK8" s="52">
        <f t="shared" ref="AK8:AK23" si="16">IF(AJ8="","",(AJ8-AI8)/AI8)</f>
        <v>3.2763446038527932E-2</v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ref="BA8:BA19" si="17">(AI8/P8)*10</f>
        <v>2.7937579896776157</v>
      </c>
      <c r="BB8" s="157">
        <f t="shared" ref="BB8:BB23" si="18">IF(AJ8="","",(AJ8/Q8)*10)</f>
        <v>2.6137809465554307</v>
      </c>
      <c r="BC8" s="52">
        <f t="shared" si="14"/>
        <v>-6.4421128740271935E-2</v>
      </c>
      <c r="BF8"/>
    </row>
    <row r="9" spans="1:58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282200.90000000014</v>
      </c>
      <c r="Q9" s="154">
        <v>284330.46000000066</v>
      </c>
      <c r="R9" s="52">
        <f t="shared" si="15"/>
        <v>7.5462551678627549E-3</v>
      </c>
      <c r="T9" s="109" t="s">
        <v>75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78377.244000000195</v>
      </c>
      <c r="AJ9" s="119">
        <v>74051.205999999976</v>
      </c>
      <c r="AK9" s="52">
        <f t="shared" si="16"/>
        <v>-5.5195076775093138E-2</v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7"/>
        <v>2.7773562734916917</v>
      </c>
      <c r="BB9" s="157">
        <f t="shared" si="18"/>
        <v>2.6044063657477921</v>
      </c>
      <c r="BC9" s="52">
        <f t="shared" si="14"/>
        <v>-6.2271415948544129E-2</v>
      </c>
      <c r="BF9"/>
    </row>
    <row r="10" spans="1:58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321597.08000000007</v>
      </c>
      <c r="Q10" s="154">
        <v>284485.55999999988</v>
      </c>
      <c r="R10" s="52">
        <f t="shared" si="15"/>
        <v>-0.11539756517689832</v>
      </c>
      <c r="T10" s="109" t="s">
        <v>76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85848.440999999832</v>
      </c>
      <c r="AJ10" s="119">
        <v>76739.865999999936</v>
      </c>
      <c r="AK10" s="52">
        <f t="shared" si="16"/>
        <v>-0.10610064543862728</v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7"/>
        <v>2.6694409352224158</v>
      </c>
      <c r="BB10" s="157">
        <f t="shared" si="18"/>
        <v>2.6974959994454539</v>
      </c>
      <c r="BC10" s="52">
        <f t="shared" si="14"/>
        <v>1.050971529388817E-2</v>
      </c>
      <c r="BF10"/>
    </row>
    <row r="11" spans="1:58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306293.23999999993</v>
      </c>
      <c r="Q11" s="154">
        <v>319843.49</v>
      </c>
      <c r="R11" s="52">
        <f t="shared" si="15"/>
        <v>4.4239468033966604E-2</v>
      </c>
      <c r="T11" s="109" t="s">
        <v>77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80938.010999999969</v>
      </c>
      <c r="AJ11" s="119">
        <v>83422.6170000001</v>
      </c>
      <c r="AK11" s="52">
        <f t="shared" si="16"/>
        <v>3.0697640939065473E-2</v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7"/>
        <v>2.6425007290399223</v>
      </c>
      <c r="BB11" s="157">
        <f t="shared" si="18"/>
        <v>2.6082324514405499</v>
      </c>
      <c r="BC11" s="52">
        <f t="shared" si="14"/>
        <v>-1.2968124179788874E-2</v>
      </c>
      <c r="BF11"/>
    </row>
    <row r="12" spans="1:58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276915.73</v>
      </c>
      <c r="Q12" s="154">
        <v>281822.44000000047</v>
      </c>
      <c r="R12" s="52">
        <f t="shared" si="15"/>
        <v>1.77191450987652E-2</v>
      </c>
      <c r="T12" s="109" t="s">
        <v>78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72516.952000000019</v>
      </c>
      <c r="AJ12" s="119">
        <v>76063.581000000107</v>
      </c>
      <c r="AK12" s="52">
        <f t="shared" si="16"/>
        <v>4.8907585084382574E-2</v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7"/>
        <v>2.6187371876635543</v>
      </c>
      <c r="BB12" s="157">
        <f t="shared" si="18"/>
        <v>2.6989895126874912</v>
      </c>
      <c r="BC12" s="52">
        <f t="shared" si="14"/>
        <v>3.0645429179374142E-2</v>
      </c>
      <c r="BF12"/>
    </row>
    <row r="13" spans="1:58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333986.91000000044</v>
      </c>
      <c r="Q13" s="154">
        <v>335966.65000000037</v>
      </c>
      <c r="R13" s="52">
        <f t="shared" si="15"/>
        <v>5.9275975815936315E-3</v>
      </c>
      <c r="T13" s="109" t="s">
        <v>79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91039.436000000016</v>
      </c>
      <c r="AJ13" s="119">
        <v>90200.083000000086</v>
      </c>
      <c r="AK13" s="52">
        <f t="shared" si="16"/>
        <v>-9.219663882802721E-3</v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7"/>
        <v>2.7258384467822379</v>
      </c>
      <c r="BB13" s="157">
        <f t="shared" si="18"/>
        <v>2.6847927614243847</v>
      </c>
      <c r="BC13" s="52">
        <f t="shared" si="14"/>
        <v>-1.5058003678209987E-2</v>
      </c>
      <c r="BF13"/>
    </row>
    <row r="14" spans="1:58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262177.63000000006</v>
      </c>
      <c r="Q14" s="154">
        <v>244956.84999999974</v>
      </c>
      <c r="R14" s="52">
        <f t="shared" si="15"/>
        <v>-6.5683635937971954E-2</v>
      </c>
      <c r="T14" s="109" t="s">
        <v>80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68952.826999999874</v>
      </c>
      <c r="AJ14" s="119">
        <v>64434.125</v>
      </c>
      <c r="AK14" s="52">
        <f t="shared" si="16"/>
        <v>-6.5533237672762604E-2</v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7"/>
        <v>2.6300042074527812</v>
      </c>
      <c r="BB14" s="157">
        <f t="shared" si="18"/>
        <v>2.6304275630585576</v>
      </c>
      <c r="BC14" s="52">
        <f t="shared" si="14"/>
        <v>1.6097145570214606E-4</v>
      </c>
      <c r="BF14"/>
    </row>
    <row r="15" spans="1:58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253800.33999999976</v>
      </c>
      <c r="Q15" s="154">
        <v>296744.56999999995</v>
      </c>
      <c r="R15" s="52">
        <f t="shared" si="15"/>
        <v>0.16920477726704475</v>
      </c>
      <c r="T15" s="109" t="s">
        <v>81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78672.270000000033</v>
      </c>
      <c r="AI15" s="154">
        <v>79762.330999999933</v>
      </c>
      <c r="AJ15" s="119">
        <v>87410.554999999978</v>
      </c>
      <c r="AK15" s="52">
        <f t="shared" si="16"/>
        <v>9.5887669080283677E-2</v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2.952860243246811</v>
      </c>
      <c r="BA15" s="157">
        <f t="shared" si="17"/>
        <v>3.1427196275623586</v>
      </c>
      <c r="BB15" s="157">
        <f t="shared" si="18"/>
        <v>2.9456496878780292</v>
      </c>
      <c r="BC15" s="52">
        <f t="shared" si="14"/>
        <v>-6.2706815446081046E-2</v>
      </c>
      <c r="BF15"/>
    </row>
    <row r="16" spans="1:58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340111.73000000016</v>
      </c>
      <c r="Q16" s="154">
        <v>339772.69000000053</v>
      </c>
      <c r="R16" s="52">
        <f t="shared" si="15"/>
        <v>-9.9684888845095001E-4</v>
      </c>
      <c r="T16" s="109" t="s">
        <v>82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88050.622999999963</v>
      </c>
      <c r="AI16" s="154">
        <v>108964.868</v>
      </c>
      <c r="AJ16" s="119">
        <v>104514.12500000012</v>
      </c>
      <c r="AK16" s="52">
        <f t="shared" si="16"/>
        <v>-4.0845669633628019E-2</v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3.1234956156080744</v>
      </c>
      <c r="BA16" s="157">
        <f t="shared" si="17"/>
        <v>3.2037962348431783</v>
      </c>
      <c r="BB16" s="157">
        <f t="shared" si="18"/>
        <v>3.076001340778741</v>
      </c>
      <c r="BC16" s="52">
        <f t="shared" si="14"/>
        <v>-3.9888583635436084E-2</v>
      </c>
      <c r="BF16"/>
    </row>
    <row r="17" spans="1:58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295483.50000000035</v>
      </c>
      <c r="Q17" s="154"/>
      <c r="R17" s="52" t="str">
        <f t="shared" si="15"/>
        <v/>
      </c>
      <c r="T17" s="109" t="s">
        <v>83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93005.014999999941</v>
      </c>
      <c r="AI17" s="154">
        <v>91560.633000000089</v>
      </c>
      <c r="AJ17" s="119"/>
      <c r="AK17" s="52" t="str">
        <f t="shared" si="16"/>
        <v/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3.1446464081435579</v>
      </c>
      <c r="BA17" s="157">
        <f t="shared" si="17"/>
        <v>3.0986716009523367</v>
      </c>
      <c r="BB17" s="157" t="str">
        <f t="shared" si="18"/>
        <v/>
      </c>
      <c r="BC17" s="52" t="str">
        <f t="shared" si="14"/>
        <v/>
      </c>
      <c r="BF17"/>
    </row>
    <row r="18" spans="1:58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215837.9100000005</v>
      </c>
      <c r="Q18" s="154"/>
      <c r="R18" s="52" t="str">
        <f t="shared" si="15"/>
        <v/>
      </c>
      <c r="T18" s="109" t="s">
        <v>84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62769.229999999981</v>
      </c>
      <c r="AI18" s="154">
        <v>67355.897999999972</v>
      </c>
      <c r="AJ18" s="119"/>
      <c r="AK18" s="52" t="str">
        <f t="shared" si="16"/>
        <v/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3.1055132466582531</v>
      </c>
      <c r="BA18" s="157">
        <f t="shared" si="17"/>
        <v>3.1206704142010926</v>
      </c>
      <c r="BB18" s="157" t="str">
        <f t="shared" si="18"/>
        <v/>
      </c>
      <c r="BC18" s="52" t="str">
        <f t="shared" si="14"/>
        <v/>
      </c>
      <c r="BF18" s="105"/>
    </row>
    <row r="19" spans="1:58" ht="20.100000000000001" customHeight="1" thickBot="1" x14ac:dyDescent="0.3">
      <c r="A19" s="201" t="s">
        <v>156</v>
      </c>
      <c r="B19" s="167">
        <f>SUM(B7:B16)</f>
        <v>2156393.5299999993</v>
      </c>
      <c r="C19" s="168">
        <f t="shared" ref="C19:Q19" si="19">SUM(C7:C16)</f>
        <v>2479852.14</v>
      </c>
      <c r="D19" s="168">
        <f t="shared" si="19"/>
        <v>2757682.1800000006</v>
      </c>
      <c r="E19" s="168">
        <f t="shared" si="19"/>
        <v>2562663.9099999988</v>
      </c>
      <c r="F19" s="168">
        <f t="shared" si="19"/>
        <v>2354802.4499999993</v>
      </c>
      <c r="G19" s="168">
        <f t="shared" si="19"/>
        <v>2325343.7099999995</v>
      </c>
      <c r="H19" s="168">
        <f t="shared" si="19"/>
        <v>2272296.86</v>
      </c>
      <c r="I19" s="168">
        <f t="shared" si="19"/>
        <v>2434811.9300000006</v>
      </c>
      <c r="J19" s="168">
        <f t="shared" si="19"/>
        <v>2482621.4</v>
      </c>
      <c r="K19" s="168">
        <f t="shared" si="19"/>
        <v>2475654.5</v>
      </c>
      <c r="L19" s="168">
        <f t="shared" si="19"/>
        <v>2605127.0299999993</v>
      </c>
      <c r="M19" s="168">
        <f t="shared" si="19"/>
        <v>2729765.14</v>
      </c>
      <c r="N19" s="168">
        <f t="shared" si="19"/>
        <v>2697100.63</v>
      </c>
      <c r="O19" s="168">
        <f t="shared" si="19"/>
        <v>2692073.2099999995</v>
      </c>
      <c r="P19" s="168">
        <f t="shared" si="19"/>
        <v>2858030.4399999995</v>
      </c>
      <c r="Q19" s="311">
        <f t="shared" si="19"/>
        <v>2923652.350000001</v>
      </c>
      <c r="R19" s="165">
        <f>(Q19-P19)/P19</f>
        <v>2.2960535717737686E-2</v>
      </c>
      <c r="S19" s="171"/>
      <c r="T19" s="170"/>
      <c r="U19" s="167">
        <f>SUM(U7:U16)</f>
        <v>487605.53</v>
      </c>
      <c r="V19" s="168">
        <f t="shared" ref="V19:AJ19" si="20">SUM(V7:V16)</f>
        <v>522931.30399999995</v>
      </c>
      <c r="W19" s="168">
        <f t="shared" si="20"/>
        <v>561009.58799999987</v>
      </c>
      <c r="X19" s="168">
        <f t="shared" si="20"/>
        <v>584392.64500000025</v>
      </c>
      <c r="Y19" s="168">
        <f t="shared" si="20"/>
        <v>587555.40499999991</v>
      </c>
      <c r="Z19" s="168">
        <f t="shared" si="20"/>
        <v>594491.12200000009</v>
      </c>
      <c r="AA19" s="168">
        <f t="shared" si="20"/>
        <v>570942.43800000008</v>
      </c>
      <c r="AB19" s="168">
        <f t="shared" si="20"/>
        <v>623177.03399999987</v>
      </c>
      <c r="AC19" s="168">
        <f t="shared" si="20"/>
        <v>652273.32200000004</v>
      </c>
      <c r="AD19" s="168">
        <f t="shared" si="20"/>
        <v>672917.93999999983</v>
      </c>
      <c r="AE19" s="168">
        <f t="shared" si="20"/>
        <v>695195.69099999976</v>
      </c>
      <c r="AF19" s="168">
        <f t="shared" si="20"/>
        <v>761458.40400000021</v>
      </c>
      <c r="AG19" s="168">
        <f t="shared" si="20"/>
        <v>769479.17300000007</v>
      </c>
      <c r="AH19" s="168">
        <f t="shared" si="20"/>
        <v>768858.05500000017</v>
      </c>
      <c r="AI19" s="168">
        <f t="shared" si="20"/>
        <v>805096.88</v>
      </c>
      <c r="AJ19" s="169">
        <f t="shared" si="20"/>
        <v>799859.06000000041</v>
      </c>
      <c r="AK19" s="61">
        <f t="shared" si="16"/>
        <v>-6.5058257336677288E-3</v>
      </c>
      <c r="AM19" s="172">
        <f t="shared" si="0"/>
        <v>2.2612084631880722</v>
      </c>
      <c r="AN19" s="173">
        <f t="shared" si="1"/>
        <v>2.1087196916506477</v>
      </c>
      <c r="AO19" s="173">
        <f t="shared" si="2"/>
        <v>2.0343518628386676</v>
      </c>
      <c r="AP19" s="173">
        <f t="shared" si="3"/>
        <v>2.2804107972160912</v>
      </c>
      <c r="AQ19" s="173">
        <f t="shared" si="4"/>
        <v>2.4951367151839006</v>
      </c>
      <c r="AR19" s="173">
        <f t="shared" si="5"/>
        <v>2.5565731183885938</v>
      </c>
      <c r="AS19" s="173">
        <f t="shared" si="6"/>
        <v>2.5126225716828223</v>
      </c>
      <c r="AT19" s="173">
        <f t="shared" si="7"/>
        <v>2.5594462813396834</v>
      </c>
      <c r="AU19" s="173">
        <f t="shared" si="8"/>
        <v>2.6273572039619091</v>
      </c>
      <c r="AV19" s="173">
        <f t="shared" si="9"/>
        <v>2.7181415661999679</v>
      </c>
      <c r="AW19" s="173">
        <f t="shared" si="10"/>
        <v>2.668567340457098</v>
      </c>
      <c r="AX19" s="173">
        <f t="shared" si="11"/>
        <v>2.789464898800782</v>
      </c>
      <c r="AY19" s="173">
        <f t="shared" si="12"/>
        <v>2.8529865161167534</v>
      </c>
      <c r="AZ19" s="173">
        <f t="shared" si="13"/>
        <v>2.8560072294616394</v>
      </c>
      <c r="BA19" s="156">
        <f t="shared" si="17"/>
        <v>2.8169639788721081</v>
      </c>
      <c r="BB19" s="173">
        <f t="shared" si="18"/>
        <v>2.7358213776682447</v>
      </c>
      <c r="BC19" s="61">
        <f t="shared" si="14"/>
        <v>-2.8804983596684937E-2</v>
      </c>
      <c r="BF19" s="105"/>
    </row>
    <row r="20" spans="1:58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Q20" si="21">SUM(E7:E9)</f>
        <v>705578.6</v>
      </c>
      <c r="F20" s="154">
        <f t="shared" si="21"/>
        <v>632916.85000000009</v>
      </c>
      <c r="G20" s="154">
        <f t="shared" si="21"/>
        <v>633325.84999999986</v>
      </c>
      <c r="H20" s="154">
        <f t="shared" si="21"/>
        <v>600973.71999999986</v>
      </c>
      <c r="I20" s="154">
        <f t="shared" si="21"/>
        <v>621189.68999999983</v>
      </c>
      <c r="J20" s="154">
        <f t="shared" si="21"/>
        <v>700212.19</v>
      </c>
      <c r="K20" s="154">
        <f t="shared" si="21"/>
        <v>677164.05</v>
      </c>
      <c r="L20" s="154">
        <f t="shared" si="21"/>
        <v>711594.16999999958</v>
      </c>
      <c r="M20" s="154">
        <f t="shared" si="21"/>
        <v>777932.75999999954</v>
      </c>
      <c r="N20" s="154">
        <f t="shared" si="21"/>
        <v>755568.75999999954</v>
      </c>
      <c r="O20" s="154">
        <f t="shared" ref="O20:P20" si="22">SUM(O7:O9)</f>
        <v>747401.82999999961</v>
      </c>
      <c r="P20" s="154">
        <f t="shared" si="22"/>
        <v>763147.77999999945</v>
      </c>
      <c r="Q20" s="154">
        <f t="shared" si="21"/>
        <v>820060.10000000033</v>
      </c>
      <c r="R20" s="61">
        <f>IF(Q20="","",(Q20-P20)/P20)</f>
        <v>7.4575752549527072E-2</v>
      </c>
      <c r="T20" s="109" t="s">
        <v>85</v>
      </c>
      <c r="U20" s="117">
        <f t="shared" ref="U20:AI20" si="23">SUM(U7:U9)</f>
        <v>127825.96000000005</v>
      </c>
      <c r="V20" s="154">
        <f t="shared" si="23"/>
        <v>131829.77699999997</v>
      </c>
      <c r="W20" s="154">
        <f t="shared" si="23"/>
        <v>147637.00799999994</v>
      </c>
      <c r="X20" s="154">
        <f t="shared" si="23"/>
        <v>147798.02600000007</v>
      </c>
      <c r="Y20" s="154">
        <f t="shared" si="23"/>
        <v>150261.35799999989</v>
      </c>
      <c r="Z20" s="154">
        <f t="shared" si="23"/>
        <v>154060.902</v>
      </c>
      <c r="AA20" s="154">
        <f t="shared" si="23"/>
        <v>149616.23400000005</v>
      </c>
      <c r="AB20" s="154">
        <f t="shared" si="23"/>
        <v>163461.9059999999</v>
      </c>
      <c r="AC20" s="154">
        <f t="shared" si="23"/>
        <v>175986.76699999999</v>
      </c>
      <c r="AD20" s="154">
        <f t="shared" si="23"/>
        <v>179661.59399999992</v>
      </c>
      <c r="AE20" s="154">
        <f t="shared" si="23"/>
        <v>185422.15799999988</v>
      </c>
      <c r="AF20" s="154">
        <f t="shared" si="23"/>
        <v>208515.4380000002</v>
      </c>
      <c r="AG20" s="154">
        <f t="shared" si="23"/>
        <v>211263.07400000002</v>
      </c>
      <c r="AH20" s="154">
        <f t="shared" ref="AH20" si="24">SUM(AH7:AH9)</f>
        <v>210042.29800000007</v>
      </c>
      <c r="AI20" s="154">
        <f t="shared" si="23"/>
        <v>217074.01400000032</v>
      </c>
      <c r="AJ20" s="119">
        <f>IF(AJ9="","",SUM(AJ7:AJ9))</f>
        <v>217074.10800000009</v>
      </c>
      <c r="AK20" s="61">
        <f t="shared" si="16"/>
        <v>4.3303202463950192E-7</v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>(AH20/O20)*10</f>
        <v>2.8102994877601537</v>
      </c>
      <c r="BA20" s="156">
        <f>(AI20/P20)*10</f>
        <v>2.8444558143116194</v>
      </c>
      <c r="BB20" s="156">
        <f t="shared" si="18"/>
        <v>2.6470512100271675</v>
      </c>
      <c r="BC20" s="61">
        <f t="shared" si="14"/>
        <v>-6.9399778787643224E-2</v>
      </c>
      <c r="BF20" s="105"/>
    </row>
    <row r="21" spans="1:58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5">SUM(E10:E12)</f>
        <v>793642.10999999975</v>
      </c>
      <c r="F21" s="154">
        <f t="shared" si="25"/>
        <v>677732</v>
      </c>
      <c r="G21" s="154">
        <f t="shared" si="25"/>
        <v>708901.94999999972</v>
      </c>
      <c r="H21" s="154">
        <f t="shared" si="25"/>
        <v>698966.54999999958</v>
      </c>
      <c r="I21" s="154">
        <f t="shared" si="25"/>
        <v>764650.08000000054</v>
      </c>
      <c r="J21" s="154">
        <f t="shared" si="25"/>
        <v>796480.04999999993</v>
      </c>
      <c r="K21" s="154">
        <f t="shared" si="25"/>
        <v>738948.75000000023</v>
      </c>
      <c r="L21" s="154">
        <f t="shared" si="25"/>
        <v>721584.67999999924</v>
      </c>
      <c r="M21" s="154">
        <f t="shared" si="25"/>
        <v>857827.72000000044</v>
      </c>
      <c r="N21" s="154">
        <f t="shared" si="25"/>
        <v>793316.29000000039</v>
      </c>
      <c r="O21" s="154">
        <f t="shared" ref="O21:P21" si="26">SUM(O10:O12)</f>
        <v>832278.08000000007</v>
      </c>
      <c r="P21" s="154">
        <f t="shared" si="26"/>
        <v>904806.05</v>
      </c>
      <c r="Q21" s="154">
        <f>IF(Q13="","",SUM(Q10:Q12))</f>
        <v>886151.49000000022</v>
      </c>
      <c r="R21" s="52">
        <f t="shared" ref="R21:R23" si="27">IF(Q21="","",(Q21-P21)/P21)</f>
        <v>-2.0617191938537349E-2</v>
      </c>
      <c r="T21" s="109" t="s">
        <v>86</v>
      </c>
      <c r="U21" s="117">
        <f t="shared" ref="U21:AI21" si="28">SUM(U10:U12)</f>
        <v>139067.76800000004</v>
      </c>
      <c r="V21" s="154">
        <f t="shared" si="28"/>
        <v>148853.359</v>
      </c>
      <c r="W21" s="154">
        <f t="shared" si="28"/>
        <v>154274.67400000006</v>
      </c>
      <c r="X21" s="154">
        <f t="shared" si="28"/>
        <v>163160.30300000007</v>
      </c>
      <c r="Y21" s="154">
        <f t="shared" si="28"/>
        <v>160986.291</v>
      </c>
      <c r="Z21" s="154">
        <f t="shared" si="28"/>
        <v>173530.01899999991</v>
      </c>
      <c r="AA21" s="154">
        <f t="shared" si="28"/>
        <v>163064.24500000002</v>
      </c>
      <c r="AB21" s="154">
        <f t="shared" si="28"/>
        <v>184238.13600000006</v>
      </c>
      <c r="AC21" s="154">
        <f t="shared" si="28"/>
        <v>191848.58100000001</v>
      </c>
      <c r="AD21" s="154">
        <f t="shared" si="28"/>
        <v>185481.71500000003</v>
      </c>
      <c r="AE21" s="154">
        <f t="shared" si="28"/>
        <v>184152.50399999987</v>
      </c>
      <c r="AF21" s="154">
        <f t="shared" si="28"/>
        <v>229727.8189999999</v>
      </c>
      <c r="AG21" s="154">
        <f t="shared" si="28"/>
        <v>219493.56100000002</v>
      </c>
      <c r="AH21" s="154">
        <f t="shared" ref="AH21" si="29">SUM(AH10:AH12)</f>
        <v>236814.40700000006</v>
      </c>
      <c r="AI21" s="154">
        <f t="shared" si="28"/>
        <v>239303.40399999983</v>
      </c>
      <c r="AJ21" s="119">
        <f>IF(AJ12="","",SUM(AJ10:AJ12))</f>
        <v>236226.06400000013</v>
      </c>
      <c r="AK21" s="52">
        <f t="shared" si="16"/>
        <v>-1.2859574701242894E-2</v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3"/>
        <v>2.6448033144782777</v>
      </c>
      <c r="BB21" s="157">
        <f t="shared" si="18"/>
        <v>2.665752601736302</v>
      </c>
      <c r="BC21" s="52">
        <f t="shared" si="14"/>
        <v>7.920924457158314E-3</v>
      </c>
      <c r="BF21" s="105"/>
    </row>
    <row r="22" spans="1:58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0">SUM(E13:E15)</f>
        <v>754867.37999999942</v>
      </c>
      <c r="F22" s="154">
        <f t="shared" si="30"/>
        <v>738758.1099999994</v>
      </c>
      <c r="G22" s="154">
        <f t="shared" si="30"/>
        <v>704562.56</v>
      </c>
      <c r="H22" s="154">
        <f t="shared" si="30"/>
        <v>722837.31000000017</v>
      </c>
      <c r="I22" s="154">
        <f t="shared" si="30"/>
        <v>737201</v>
      </c>
      <c r="J22" s="154">
        <f t="shared" si="30"/>
        <v>693204.98</v>
      </c>
      <c r="K22" s="154">
        <f t="shared" si="30"/>
        <v>737933.16</v>
      </c>
      <c r="L22" s="154">
        <f t="shared" si="30"/>
        <v>849480.53000000073</v>
      </c>
      <c r="M22" s="154">
        <f t="shared" si="30"/>
        <v>799727.64999999991</v>
      </c>
      <c r="N22" s="154">
        <f t="shared" si="30"/>
        <v>849670.03999999946</v>
      </c>
      <c r="O22" s="154">
        <f t="shared" ref="O22:P22" si="31">SUM(O13:O15)</f>
        <v>830495.60000000009</v>
      </c>
      <c r="P22" s="154">
        <f t="shared" si="31"/>
        <v>849964.88000000024</v>
      </c>
      <c r="Q22" s="154">
        <f>IF(Q15="","",SUM(Q13:Q15))</f>
        <v>877668.07000000007</v>
      </c>
      <c r="R22" s="52">
        <f t="shared" si="27"/>
        <v>3.2593334915202402E-2</v>
      </c>
      <c r="T22" s="109" t="s">
        <v>87</v>
      </c>
      <c r="U22" s="117">
        <f t="shared" ref="U22:AI22" si="32">SUM(U13:U15)</f>
        <v>158206.60300000003</v>
      </c>
      <c r="V22" s="154">
        <f t="shared" si="32"/>
        <v>169988.98999999996</v>
      </c>
      <c r="W22" s="154">
        <f t="shared" si="32"/>
        <v>174028.42199999993</v>
      </c>
      <c r="X22" s="154">
        <f t="shared" si="32"/>
        <v>185845.58100000009</v>
      </c>
      <c r="Y22" s="154">
        <f t="shared" si="32"/>
        <v>187208.74600000004</v>
      </c>
      <c r="Z22" s="154">
        <f t="shared" si="32"/>
        <v>184869.60900000014</v>
      </c>
      <c r="AA22" s="154">
        <f t="shared" si="32"/>
        <v>182230.02000000002</v>
      </c>
      <c r="AB22" s="154">
        <f t="shared" si="32"/>
        <v>187633.69599999988</v>
      </c>
      <c r="AC22" s="154">
        <f t="shared" si="32"/>
        <v>192412.99599999998</v>
      </c>
      <c r="AD22" s="154">
        <f t="shared" si="32"/>
        <v>210505.53399999993</v>
      </c>
      <c r="AE22" s="154">
        <f t="shared" si="32"/>
        <v>229542.15600000002</v>
      </c>
      <c r="AF22" s="154">
        <f t="shared" si="32"/>
        <v>232578.478</v>
      </c>
      <c r="AG22" s="154">
        <f t="shared" si="32"/>
        <v>243737.14000000025</v>
      </c>
      <c r="AH22" s="154">
        <f t="shared" ref="AH22" si="33">SUM(AH13:AH15)</f>
        <v>233950.72700000019</v>
      </c>
      <c r="AI22" s="154">
        <f t="shared" si="32"/>
        <v>239754.59399999981</v>
      </c>
      <c r="AJ22" s="119">
        <f>IF(AJ15="","",SUM(AJ13:AJ15))</f>
        <v>242044.76300000009</v>
      </c>
      <c r="AK22" s="52">
        <f t="shared" si="16"/>
        <v>9.5521381333793648E-3</v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2.8170014025360297</v>
      </c>
      <c r="BA22" s="157">
        <f t="shared" si="13"/>
        <v>2.8207588294706918</v>
      </c>
      <c r="BB22" s="157">
        <f t="shared" si="18"/>
        <v>2.757816665245667</v>
      </c>
      <c r="BC22" s="52">
        <f t="shared" si="14"/>
        <v>-2.2313911975535918E-2</v>
      </c>
      <c r="BF22" s="105"/>
    </row>
    <row r="23" spans="1:58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4">SUM(E16:E18)</f>
        <v>786527.00999999943</v>
      </c>
      <c r="F23" s="155">
        <f t="shared" si="34"/>
        <v>786761.36999999953</v>
      </c>
      <c r="G23" s="155">
        <f t="shared" si="34"/>
        <v>751398.26999999967</v>
      </c>
      <c r="H23" s="155">
        <f t="shared" si="34"/>
        <v>756727.27000000025</v>
      </c>
      <c r="I23" s="155">
        <f t="shared" si="34"/>
        <v>858528.7000000003</v>
      </c>
      <c r="J23" s="155">
        <f t="shared" si="34"/>
        <v>762076.04</v>
      </c>
      <c r="K23" s="155">
        <f t="shared" si="34"/>
        <v>809163.8199999996</v>
      </c>
      <c r="L23" s="155">
        <f t="shared" si="34"/>
        <v>868724.61000000057</v>
      </c>
      <c r="M23" s="155">
        <f t="shared" si="34"/>
        <v>852537.59000000043</v>
      </c>
      <c r="N23" s="155">
        <f t="shared" si="34"/>
        <v>855018.950000001</v>
      </c>
      <c r="O23" s="155">
        <f t="shared" ref="O23:P23" si="35">SUM(O16:O18)</f>
        <v>779776.2899999998</v>
      </c>
      <c r="P23" s="155">
        <f t="shared" si="35"/>
        <v>851433.14000000095</v>
      </c>
      <c r="Q23" s="155" t="str">
        <f>IF(Q18="","",(SUM(Q16:Q18)))</f>
        <v/>
      </c>
      <c r="R23" s="55" t="str">
        <f t="shared" si="27"/>
        <v/>
      </c>
      <c r="T23" s="110" t="s">
        <v>88</v>
      </c>
      <c r="U23" s="196">
        <f t="shared" ref="U23:AI23" si="36">SUM(U16:U18)</f>
        <v>189279.87400000004</v>
      </c>
      <c r="V23" s="155">
        <f t="shared" si="36"/>
        <v>206246.13400000002</v>
      </c>
      <c r="W23" s="155">
        <f t="shared" si="36"/>
        <v>227564.73100000003</v>
      </c>
      <c r="X23" s="155">
        <f t="shared" si="36"/>
        <v>223989.65199999989</v>
      </c>
      <c r="Y23" s="155">
        <f t="shared" si="36"/>
        <v>227828.40799999997</v>
      </c>
      <c r="Z23" s="155">
        <f t="shared" si="36"/>
        <v>223073.37500000009</v>
      </c>
      <c r="AA23" s="155">
        <f t="shared" si="36"/>
        <v>229063.12599999984</v>
      </c>
      <c r="AB23" s="155">
        <f t="shared" si="36"/>
        <v>242707.26199999999</v>
      </c>
      <c r="AC23" s="155">
        <f t="shared" si="36"/>
        <v>240093.19299999997</v>
      </c>
      <c r="AD23" s="155">
        <f t="shared" si="36"/>
        <v>243753.495</v>
      </c>
      <c r="AE23" s="155">
        <f t="shared" si="36"/>
        <v>257072.85799999989</v>
      </c>
      <c r="AF23" s="155">
        <f t="shared" si="36"/>
        <v>256615.4160000002</v>
      </c>
      <c r="AG23" s="155">
        <f t="shared" si="36"/>
        <v>264469.51299999969</v>
      </c>
      <c r="AH23" s="155">
        <f t="shared" ref="AH23" si="37">SUM(AH16:AH18)</f>
        <v>243824.8679999999</v>
      </c>
      <c r="AI23" s="155">
        <f t="shared" si="36"/>
        <v>267881.39900000009</v>
      </c>
      <c r="AJ23" s="123" t="str">
        <f>IF(AJ18="","",SUM(AJ16:AJ18))</f>
        <v/>
      </c>
      <c r="AK23" s="55" t="str">
        <f t="shared" si="16"/>
        <v/>
      </c>
      <c r="AM23" s="126">
        <f>(U23/B23)*10</f>
        <v>2.5983068713923734</v>
      </c>
      <c r="AN23" s="158">
        <f>(V23/C23)*10</f>
        <v>2.3757143100519302</v>
      </c>
      <c r="AO23" s="158">
        <f t="shared" ref="AO23:BA23" si="38">IF(W18="","",(W23/D23)*10)</f>
        <v>2.363592154138149</v>
      </c>
      <c r="AP23" s="158">
        <f t="shared" si="38"/>
        <v>2.8478316593348785</v>
      </c>
      <c r="AQ23" s="158">
        <f t="shared" si="38"/>
        <v>2.895775220890676</v>
      </c>
      <c r="AR23" s="158">
        <f t="shared" si="38"/>
        <v>2.9687767979556323</v>
      </c>
      <c r="AS23" s="158">
        <f t="shared" si="38"/>
        <v>3.0270235404625998</v>
      </c>
      <c r="AT23" s="158">
        <f t="shared" si="38"/>
        <v>2.8270139600458304</v>
      </c>
      <c r="AU23" s="158">
        <f t="shared" si="38"/>
        <v>3.1505149144959335</v>
      </c>
      <c r="AV23" s="158">
        <f t="shared" si="38"/>
        <v>3.012412183728137</v>
      </c>
      <c r="AW23" s="158">
        <f t="shared" si="38"/>
        <v>2.9591985197702608</v>
      </c>
      <c r="AX23" s="158">
        <f t="shared" si="38"/>
        <v>3.0100187840397759</v>
      </c>
      <c r="AY23" s="158">
        <f t="shared" si="38"/>
        <v>3.0931421227564533</v>
      </c>
      <c r="AZ23" s="158">
        <f t="shared" si="38"/>
        <v>3.126856652694582</v>
      </c>
      <c r="BA23" s="158">
        <f t="shared" si="38"/>
        <v>3.146241159934176</v>
      </c>
      <c r="BB23" s="158" t="str">
        <f t="shared" si="18"/>
        <v/>
      </c>
      <c r="BC23" s="55" t="str">
        <f t="shared" si="14"/>
        <v/>
      </c>
      <c r="BF23" s="105"/>
    </row>
    <row r="24" spans="1:58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 x14ac:dyDescent="0.3">
      <c r="R25" s="107" t="s">
        <v>1</v>
      </c>
      <c r="AK25" s="289">
        <v>1000</v>
      </c>
      <c r="BC25" s="289" t="s">
        <v>47</v>
      </c>
      <c r="BF25" s="105"/>
    </row>
    <row r="26" spans="1:58" ht="20.100000000000001" customHeight="1" x14ac:dyDescent="0.25">
      <c r="A26" s="349" t="s">
        <v>2</v>
      </c>
      <c r="B26" s="351" t="s">
        <v>72</v>
      </c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7" t="s">
        <v>149</v>
      </c>
      <c r="T26" s="352" t="s">
        <v>3</v>
      </c>
      <c r="U26" s="344" t="s">
        <v>72</v>
      </c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6"/>
      <c r="AK26" s="347" t="s">
        <v>149</v>
      </c>
      <c r="AM26" s="344" t="s">
        <v>72</v>
      </c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6"/>
      <c r="BC26" s="347" t="str">
        <f>AK26</f>
        <v>D       2025/2024</v>
      </c>
      <c r="BF26" s="105"/>
    </row>
    <row r="27" spans="1:58" ht="20.100000000000001" customHeight="1" thickBot="1" x14ac:dyDescent="0.3">
      <c r="A27" s="350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265">
        <v>2024</v>
      </c>
      <c r="Q27" s="265">
        <v>2025</v>
      </c>
      <c r="R27" s="348"/>
      <c r="T27" s="353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48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348"/>
      <c r="BF27" s="105"/>
    </row>
    <row r="28" spans="1:58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2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0"/>
      <c r="AD28" s="290"/>
      <c r="AE28" s="290"/>
      <c r="AF28" s="290"/>
      <c r="AG28" s="290"/>
      <c r="AH28" s="290"/>
      <c r="AI28" s="290"/>
      <c r="AJ28" s="293"/>
      <c r="AK28" s="294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2"/>
      <c r="BF28" s="105"/>
    </row>
    <row r="29" spans="1:58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99971.11000000003</v>
      </c>
      <c r="Q29" s="153">
        <v>113553.34999999995</v>
      </c>
      <c r="R29" s="61">
        <f>IF(Q29="","",(Q29-P29)/P29)</f>
        <v>0.13586165043080861</v>
      </c>
      <c r="T29" s="109" t="s">
        <v>73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27409.352000000024</v>
      </c>
      <c r="AI29" s="153">
        <v>29052.252000000044</v>
      </c>
      <c r="AJ29" s="112">
        <v>30523.398000000034</v>
      </c>
      <c r="AK29" s="61">
        <f>(AJ29-AI29)/AI29</f>
        <v>5.0637933334737269E-2</v>
      </c>
      <c r="AM29" s="197">
        <f t="shared" ref="AM29:AM38" si="39">(U29/B29)*10</f>
        <v>2.7191842704023532</v>
      </c>
      <c r="AN29" s="156">
        <f t="shared" ref="AN29:AN38" si="40">(V29/C29)*10</f>
        <v>2.7800309700828514</v>
      </c>
      <c r="AO29" s="156">
        <f t="shared" ref="AO29:AO38" si="41">(W29/D29)*10</f>
        <v>1.9785027216642543</v>
      </c>
      <c r="AP29" s="156">
        <f t="shared" ref="AP29:AP38" si="42">(X29/E29)*10</f>
        <v>2.1318199900464254</v>
      </c>
      <c r="AQ29" s="156">
        <f t="shared" ref="AQ29:AQ38" si="43">(Y29/F29)*10</f>
        <v>2.8836241613634588</v>
      </c>
      <c r="AR29" s="156">
        <f t="shared" ref="AR29:AR38" si="44">(Z29/G29)*10</f>
        <v>2.8113968285340656</v>
      </c>
      <c r="AS29" s="156">
        <f t="shared" ref="AS29:AS38" si="45">(AA29/H29)*10</f>
        <v>2.849648832409958</v>
      </c>
      <c r="AT29" s="156">
        <f t="shared" ref="AT29:AT38" si="46">(AB29/I29)*10</f>
        <v>2.7402501496381166</v>
      </c>
      <c r="AU29" s="156">
        <f t="shared" ref="AU29:AU38" si="47">(AC29/J29)*10</f>
        <v>2.5088253749107055</v>
      </c>
      <c r="AV29" s="156">
        <f t="shared" ref="AV29:AV38" si="48">(AD29/K29)*10</f>
        <v>2.713367743379365</v>
      </c>
      <c r="AW29" s="156">
        <f t="shared" ref="AW29:AW38" si="49">(AE29/L29)*10</f>
        <v>2.7634057686437541</v>
      </c>
      <c r="AX29" s="156">
        <f t="shared" ref="AX29:AX38" si="50">(AF29/M29)*10</f>
        <v>2.8185167159702846</v>
      </c>
      <c r="AY29" s="156">
        <f t="shared" ref="AY29:AY38" si="51">(AG29/N29)*10</f>
        <v>2.7810398942869212</v>
      </c>
      <c r="AZ29" s="156">
        <f t="shared" ref="AZ29:BB38" si="52">(AH29/O29)*10</f>
        <v>2.8049428744170504</v>
      </c>
      <c r="BA29" s="156">
        <f t="shared" si="52"/>
        <v>2.9060647621097768</v>
      </c>
      <c r="BB29" s="156">
        <f t="shared" si="52"/>
        <v>2.6880226783269756</v>
      </c>
      <c r="BC29" s="61">
        <f t="shared" ref="BC29:BC42" si="53">IF(BB29="","",(BB29-BA29)/BA29)</f>
        <v>-7.5030015375329981E-2</v>
      </c>
      <c r="BF29" s="105"/>
    </row>
    <row r="30" spans="1:58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116909.72999999986</v>
      </c>
      <c r="Q30" s="154">
        <v>130686.72000000003</v>
      </c>
      <c r="R30" s="52">
        <f t="shared" ref="R30:R45" si="54">IF(Q30="","",(Q30-P30)/P30)</f>
        <v>0.11784297166711599</v>
      </c>
      <c r="T30" s="109" t="s">
        <v>74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27807.31499999997</v>
      </c>
      <c r="AI30" s="154">
        <v>32092.275999999991</v>
      </c>
      <c r="AJ30" s="119">
        <v>32076.341999999986</v>
      </c>
      <c r="AK30" s="52">
        <f>IF(AJ30="","",(AJ30-AI30)/AI30)</f>
        <v>-4.965057635676805E-4</v>
      </c>
      <c r="AM30" s="198">
        <f t="shared" si="39"/>
        <v>2.7879398375187985</v>
      </c>
      <c r="AN30" s="157">
        <f t="shared" si="40"/>
        <v>2.0427271510143492</v>
      </c>
      <c r="AO30" s="157">
        <f t="shared" si="41"/>
        <v>2.0896835533292704</v>
      </c>
      <c r="AP30" s="157">
        <f t="shared" si="42"/>
        <v>1.9668833753855519</v>
      </c>
      <c r="AQ30" s="157">
        <f t="shared" si="43"/>
        <v>2.7208012815111413</v>
      </c>
      <c r="AR30" s="157">
        <f t="shared" si="44"/>
        <v>2.8186535496385967</v>
      </c>
      <c r="AS30" s="157">
        <f t="shared" si="45"/>
        <v>2.5500559099287456</v>
      </c>
      <c r="AT30" s="157">
        <f t="shared" si="46"/>
        <v>2.5589202711163801</v>
      </c>
      <c r="AU30" s="157">
        <f t="shared" si="47"/>
        <v>2.135369876877645</v>
      </c>
      <c r="AV30" s="157">
        <f t="shared" si="48"/>
        <v>2.795967218099392</v>
      </c>
      <c r="AW30" s="157">
        <f t="shared" si="49"/>
        <v>2.5867100565456687</v>
      </c>
      <c r="AX30" s="157">
        <f t="shared" si="50"/>
        <v>2.702163825618805</v>
      </c>
      <c r="AY30" s="157">
        <f t="shared" si="51"/>
        <v>2.8538574514087225</v>
      </c>
      <c r="AZ30" s="157">
        <f t="shared" si="52"/>
        <v>2.8045980686445504</v>
      </c>
      <c r="BA30" s="157">
        <f t="shared" si="52"/>
        <v>2.7450474823609659</v>
      </c>
      <c r="BB30" s="157">
        <f t="shared" si="52"/>
        <v>2.4544454096024433</v>
      </c>
      <c r="BC30" s="52">
        <f t="shared" si="53"/>
        <v>-0.10586413336230562</v>
      </c>
      <c r="BF30" s="105"/>
    </row>
    <row r="31" spans="1:58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135113.55999999988</v>
      </c>
      <c r="Q31" s="154">
        <v>138721.73000000001</v>
      </c>
      <c r="R31" s="52">
        <f t="shared" si="54"/>
        <v>2.6704721569027805E-2</v>
      </c>
      <c r="T31" s="109" t="s">
        <v>75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38540.090000000004</v>
      </c>
      <c r="AI31" s="154">
        <v>34052.204000000012</v>
      </c>
      <c r="AJ31" s="119">
        <v>34299.871999999981</v>
      </c>
      <c r="AK31" s="52">
        <f t="shared" ref="AK31:AK45" si="55">IF(AJ31="","",(AJ31-AI31)/AI31)</f>
        <v>7.2731856064285486E-3</v>
      </c>
      <c r="AM31" s="198">
        <f t="shared" si="39"/>
        <v>2.0964781146598703</v>
      </c>
      <c r="AN31" s="157">
        <f t="shared" si="40"/>
        <v>2.4308336581123937</v>
      </c>
      <c r="AO31" s="157">
        <f t="shared" si="41"/>
        <v>1.9152653234034593</v>
      </c>
      <c r="AP31" s="157">
        <f t="shared" si="42"/>
        <v>2.2929730300085991</v>
      </c>
      <c r="AQ31" s="157">
        <f t="shared" si="43"/>
        <v>2.7059927155303445</v>
      </c>
      <c r="AR31" s="157">
        <f t="shared" si="44"/>
        <v>2.7063088774745574</v>
      </c>
      <c r="AS31" s="157">
        <f t="shared" si="45"/>
        <v>2.0927770392969895</v>
      </c>
      <c r="AT31" s="157">
        <f t="shared" si="46"/>
        <v>2.8047938509619263</v>
      </c>
      <c r="AU31" s="157">
        <f t="shared" si="47"/>
        <v>2.691589892008329</v>
      </c>
      <c r="AV31" s="157">
        <f t="shared" si="48"/>
        <v>2.7142155595131729</v>
      </c>
      <c r="AW31" s="157">
        <f t="shared" si="49"/>
        <v>2.6248636127218381</v>
      </c>
      <c r="AX31" s="157">
        <f t="shared" si="50"/>
        <v>2.6944911272557897</v>
      </c>
      <c r="AY31" s="157">
        <f t="shared" si="51"/>
        <v>2.8176742788291529</v>
      </c>
      <c r="AZ31" s="157">
        <f t="shared" si="52"/>
        <v>2.7981723780518082</v>
      </c>
      <c r="BA31" s="157">
        <f t="shared" si="52"/>
        <v>2.5202654715041217</v>
      </c>
      <c r="BB31" s="157">
        <f t="shared" si="52"/>
        <v>2.4725666267281974</v>
      </c>
      <c r="BC31" s="52">
        <f t="shared" si="53"/>
        <v>-1.892611921848739E-2</v>
      </c>
      <c r="BF31" s="105"/>
    </row>
    <row r="32" spans="1:58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147483.00000000015</v>
      </c>
      <c r="Q32" s="154">
        <v>146612.74999999988</v>
      </c>
      <c r="R32" s="52">
        <f t="shared" si="54"/>
        <v>-5.9006800783836851E-3</v>
      </c>
      <c r="T32" s="109" t="s">
        <v>76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31355.767000000014</v>
      </c>
      <c r="AI32" s="154">
        <v>35430.791999999979</v>
      </c>
      <c r="AJ32" s="119">
        <v>35349.999000000033</v>
      </c>
      <c r="AK32" s="52">
        <f t="shared" si="55"/>
        <v>-2.2803046570324184E-3</v>
      </c>
      <c r="AM32" s="198">
        <f t="shared" si="39"/>
        <v>2.2914270225780289</v>
      </c>
      <c r="AN32" s="157">
        <f t="shared" si="40"/>
        <v>1.9145717289185553</v>
      </c>
      <c r="AO32" s="157">
        <f t="shared" si="41"/>
        <v>2.1035922277296368</v>
      </c>
      <c r="AP32" s="157">
        <f t="shared" si="42"/>
        <v>2.004869476200021</v>
      </c>
      <c r="AQ32" s="157">
        <f t="shared" si="43"/>
        <v>2.7051742263548508</v>
      </c>
      <c r="AR32" s="157">
        <f t="shared" si="44"/>
        <v>2.7930772105810764</v>
      </c>
      <c r="AS32" s="157">
        <f t="shared" si="45"/>
        <v>2.0109938298336294</v>
      </c>
      <c r="AT32" s="157">
        <f t="shared" si="46"/>
        <v>2.3678384891138591</v>
      </c>
      <c r="AU32" s="157">
        <f t="shared" si="47"/>
        <v>2.2640842936783332</v>
      </c>
      <c r="AV32" s="157">
        <f t="shared" si="48"/>
        <v>2.578341806144997</v>
      </c>
      <c r="AW32" s="157">
        <f t="shared" si="49"/>
        <v>2.6090495071464521</v>
      </c>
      <c r="AX32" s="157">
        <f t="shared" si="50"/>
        <v>2.6516092544009791</v>
      </c>
      <c r="AY32" s="157">
        <f t="shared" si="51"/>
        <v>2.6528187763991968</v>
      </c>
      <c r="AZ32" s="157">
        <f t="shared" si="52"/>
        <v>2.6880382267319995</v>
      </c>
      <c r="BA32" s="157">
        <f t="shared" si="52"/>
        <v>2.4023644759056939</v>
      </c>
      <c r="BB32" s="157">
        <f t="shared" si="52"/>
        <v>2.4111135627699545</v>
      </c>
      <c r="BC32" s="52">
        <f t="shared" si="53"/>
        <v>3.6418649010209634E-3</v>
      </c>
      <c r="BF32" s="105"/>
    </row>
    <row r="33" spans="1:58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152707.30999999988</v>
      </c>
      <c r="Q33" s="154">
        <v>149186.7000000001</v>
      </c>
      <c r="R33" s="52">
        <f t="shared" si="54"/>
        <v>-2.3054626527045659E-2</v>
      </c>
      <c r="T33" s="109" t="s">
        <v>77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34636.10500000001</v>
      </c>
      <c r="AI33" s="154">
        <v>36279.495000000017</v>
      </c>
      <c r="AJ33" s="119">
        <v>37899.821000000018</v>
      </c>
      <c r="AK33" s="52">
        <f t="shared" si="55"/>
        <v>4.4662308557492328E-2</v>
      </c>
      <c r="AM33" s="198">
        <f t="shared" si="39"/>
        <v>2.4552842575993914</v>
      </c>
      <c r="AN33" s="157">
        <f t="shared" si="40"/>
        <v>2.2012427902355096</v>
      </c>
      <c r="AO33" s="157">
        <f t="shared" si="41"/>
        <v>1.8923654382954234</v>
      </c>
      <c r="AP33" s="157">
        <f t="shared" si="42"/>
        <v>2.3594416740317734</v>
      </c>
      <c r="AQ33" s="157">
        <f t="shared" si="43"/>
        <v>2.6818729356906932</v>
      </c>
      <c r="AR33" s="157">
        <f t="shared" si="44"/>
        <v>2.7474026310017368</v>
      </c>
      <c r="AS33" s="157">
        <f t="shared" si="45"/>
        <v>2.3909894211379137</v>
      </c>
      <c r="AT33" s="157">
        <f t="shared" si="46"/>
        <v>2.6441904855347453</v>
      </c>
      <c r="AU33" s="157">
        <f t="shared" si="47"/>
        <v>2.4025006171809284</v>
      </c>
      <c r="AV33" s="157">
        <f t="shared" si="48"/>
        <v>2.5432874794546838</v>
      </c>
      <c r="AW33" s="157">
        <f t="shared" si="49"/>
        <v>2.5567507968930014</v>
      </c>
      <c r="AX33" s="157">
        <f t="shared" si="50"/>
        <v>2.7072195800906469</v>
      </c>
      <c r="AY33" s="157">
        <f t="shared" si="51"/>
        <v>2.6754694876637215</v>
      </c>
      <c r="AZ33" s="157">
        <f t="shared" si="52"/>
        <v>2.6889600884413358</v>
      </c>
      <c r="BA33" s="157">
        <f t="shared" si="52"/>
        <v>2.3757536558007635</v>
      </c>
      <c r="BB33" s="157">
        <f t="shared" si="52"/>
        <v>2.5404289390408117</v>
      </c>
      <c r="BC33" s="52">
        <f t="shared" si="53"/>
        <v>6.9314965732229214E-2</v>
      </c>
      <c r="BF33" s="105"/>
    </row>
    <row r="34" spans="1:58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136448.87999999998</v>
      </c>
      <c r="Q34" s="154">
        <v>132271.41000000012</v>
      </c>
      <c r="R34" s="52">
        <f t="shared" si="54"/>
        <v>-3.0615641550153117E-2</v>
      </c>
      <c r="T34" s="109" t="s">
        <v>78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34450.578000000001</v>
      </c>
      <c r="AI34" s="154">
        <v>32505.954999999998</v>
      </c>
      <c r="AJ34" s="119">
        <v>33403.918999999973</v>
      </c>
      <c r="AK34" s="52">
        <f t="shared" si="55"/>
        <v>2.7624599861778388E-2</v>
      </c>
      <c r="AM34" s="198">
        <f t="shared" si="39"/>
        <v>2.1020165625234823</v>
      </c>
      <c r="AN34" s="157">
        <f t="shared" si="40"/>
        <v>1.7740098041642658</v>
      </c>
      <c r="AO34" s="157">
        <f t="shared" si="41"/>
        <v>2.354680177351006</v>
      </c>
      <c r="AP34" s="157">
        <f t="shared" si="42"/>
        <v>1.9712545810595916</v>
      </c>
      <c r="AQ34" s="157">
        <f t="shared" si="43"/>
        <v>2.5708010782503732</v>
      </c>
      <c r="AR34" s="157">
        <f t="shared" si="44"/>
        <v>2.691606613908089</v>
      </c>
      <c r="AS34" s="157">
        <f t="shared" si="45"/>
        <v>2.5245321454200687</v>
      </c>
      <c r="AT34" s="157">
        <f t="shared" si="46"/>
        <v>2.3212555829506831</v>
      </c>
      <c r="AU34" s="157">
        <f t="shared" si="47"/>
        <v>2.4196352167128494</v>
      </c>
      <c r="AV34" s="157">
        <f t="shared" si="48"/>
        <v>2.6077093653063175</v>
      </c>
      <c r="AW34" s="157">
        <f t="shared" si="49"/>
        <v>2.6111078111666934</v>
      </c>
      <c r="AX34" s="157">
        <f t="shared" si="50"/>
        <v>2.7174495870537294</v>
      </c>
      <c r="AY34" s="157">
        <f t="shared" si="51"/>
        <v>2.6468771860293314</v>
      </c>
      <c r="AZ34" s="157">
        <f t="shared" si="52"/>
        <v>2.6921494721951751</v>
      </c>
      <c r="BA34" s="157">
        <f t="shared" si="52"/>
        <v>2.3822808219459186</v>
      </c>
      <c r="BB34" s="157">
        <f t="shared" ref="BB34:BB37" si="56">(AJ34/Q34)*10</f>
        <v>2.5254073423727732</v>
      </c>
      <c r="BC34" s="52">
        <f t="shared" ref="BC34:BC37" si="57">IF(BB34="","",(BB34-BA34)/BA34)</f>
        <v>6.0079617444069644E-2</v>
      </c>
      <c r="BF34" s="105"/>
    </row>
    <row r="35" spans="1:58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131488.36999999994</v>
      </c>
      <c r="Q35" s="154">
        <v>120556.22999999998</v>
      </c>
      <c r="R35" s="52">
        <f t="shared" si="54"/>
        <v>-8.3141497609255946E-2</v>
      </c>
      <c r="T35" s="109" t="s">
        <v>79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33345.652999999977</v>
      </c>
      <c r="AI35" s="154">
        <v>33866.552999999985</v>
      </c>
      <c r="AJ35" s="119">
        <v>33452.56900000001</v>
      </c>
      <c r="AK35" s="52">
        <f t="shared" si="55"/>
        <v>-1.2223978035201135E-2</v>
      </c>
      <c r="AM35" s="198">
        <f t="shared" si="39"/>
        <v>2.5730718413288924</v>
      </c>
      <c r="AN35" s="157">
        <f t="shared" si="40"/>
        <v>2.1152117341675951</v>
      </c>
      <c r="AO35" s="157">
        <f t="shared" si="41"/>
        <v>2.0786182429808124</v>
      </c>
      <c r="AP35" s="157">
        <f t="shared" si="42"/>
        <v>2.2082312689324564</v>
      </c>
      <c r="AQ35" s="157">
        <f t="shared" si="43"/>
        <v>2.8364029516511247</v>
      </c>
      <c r="AR35" s="157">
        <f t="shared" si="44"/>
        <v>2.9159914494554884</v>
      </c>
      <c r="AS35" s="157">
        <f t="shared" si="45"/>
        <v>2.6482236092860245</v>
      </c>
      <c r="AT35" s="157">
        <f t="shared" si="46"/>
        <v>2.4414298807413699</v>
      </c>
      <c r="AU35" s="157">
        <f t="shared" si="47"/>
        <v>2.5776024338708856</v>
      </c>
      <c r="AV35" s="157">
        <f t="shared" si="48"/>
        <v>2.962909422884465</v>
      </c>
      <c r="AW35" s="157">
        <f t="shared" si="49"/>
        <v>2.6702840031607016</v>
      </c>
      <c r="AX35" s="157">
        <f t="shared" si="50"/>
        <v>2.9177581046988688</v>
      </c>
      <c r="AY35" s="157">
        <f t="shared" si="51"/>
        <v>2.6024694558995529</v>
      </c>
      <c r="AZ35" s="157">
        <f t="shared" si="52"/>
        <v>2.6894941599719639</v>
      </c>
      <c r="BA35" s="157">
        <f t="shared" si="52"/>
        <v>2.5756310615151747</v>
      </c>
      <c r="BB35" s="157">
        <f t="shared" si="56"/>
        <v>2.7748519508282583</v>
      </c>
      <c r="BC35" s="52">
        <f t="shared" si="57"/>
        <v>7.7348379699958753E-2</v>
      </c>
      <c r="BF35" s="105"/>
    </row>
    <row r="36" spans="1:58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102661.2199999999</v>
      </c>
      <c r="Q36" s="154">
        <v>82535.039999999964</v>
      </c>
      <c r="R36" s="52">
        <f t="shared" si="54"/>
        <v>-0.1960446213282869</v>
      </c>
      <c r="T36" s="109" t="s">
        <v>80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27884.359000000011</v>
      </c>
      <c r="AI36" s="154">
        <v>25359.500000000025</v>
      </c>
      <c r="AJ36" s="119">
        <v>23196.245000000006</v>
      </c>
      <c r="AK36" s="52">
        <f t="shared" si="55"/>
        <v>-8.5303535164337502E-2</v>
      </c>
      <c r="AM36" s="198">
        <f t="shared" si="39"/>
        <v>2.596858038930463</v>
      </c>
      <c r="AN36" s="157">
        <f t="shared" si="40"/>
        <v>2.5390380338304137</v>
      </c>
      <c r="AO36" s="157">
        <f t="shared" si="41"/>
        <v>2.4369051446930676</v>
      </c>
      <c r="AP36" s="157">
        <f t="shared" si="42"/>
        <v>3.0047628823362675</v>
      </c>
      <c r="AQ36" s="157">
        <f t="shared" si="43"/>
        <v>2.8217482283915563</v>
      </c>
      <c r="AR36" s="157">
        <f t="shared" si="44"/>
        <v>3.0548593316653818</v>
      </c>
      <c r="AS36" s="157">
        <f t="shared" si="45"/>
        <v>2.4088946240090925</v>
      </c>
      <c r="AT36" s="157">
        <f t="shared" si="46"/>
        <v>2.4788911781300693</v>
      </c>
      <c r="AU36" s="157">
        <f t="shared" si="47"/>
        <v>2.6460630977752024</v>
      </c>
      <c r="AV36" s="157">
        <f t="shared" si="48"/>
        <v>2.7962553403787336</v>
      </c>
      <c r="AW36" s="157">
        <f t="shared" si="49"/>
        <v>2.8847610738564002</v>
      </c>
      <c r="AX36" s="157">
        <f t="shared" si="50"/>
        <v>2.8576564297455391</v>
      </c>
      <c r="AY36" s="157">
        <f t="shared" si="51"/>
        <v>2.6836987129770478</v>
      </c>
      <c r="AZ36" s="157">
        <f t="shared" si="52"/>
        <v>2.7439739186098122</v>
      </c>
      <c r="BA36" s="157">
        <f t="shared" si="52"/>
        <v>2.4702122184014614</v>
      </c>
      <c r="BB36" s="157">
        <f t="shared" si="56"/>
        <v>2.8104723763385846</v>
      </c>
      <c r="BC36" s="52">
        <f t="shared" si="57"/>
        <v>0.13774531410799773</v>
      </c>
      <c r="BF36" s="105"/>
    </row>
    <row r="37" spans="1:58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108156.83999999992</v>
      </c>
      <c r="Q37" s="154">
        <v>126134.86999999989</v>
      </c>
      <c r="R37" s="52">
        <f t="shared" si="54"/>
        <v>0.16622184967682102</v>
      </c>
      <c r="T37" s="109" t="s">
        <v>81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33975.414000000019</v>
      </c>
      <c r="AI37" s="154">
        <v>33978.916999999987</v>
      </c>
      <c r="AJ37" s="119">
        <v>36854.647000000004</v>
      </c>
      <c r="AK37" s="52">
        <f t="shared" si="55"/>
        <v>8.4632773905066447E-2</v>
      </c>
      <c r="AM37" s="198">
        <f t="shared" si="39"/>
        <v>2.6609147163514684</v>
      </c>
      <c r="AN37" s="157">
        <f t="shared" si="40"/>
        <v>2.4477706740286518</v>
      </c>
      <c r="AO37" s="157">
        <f t="shared" si="41"/>
        <v>2.1417496349682335</v>
      </c>
      <c r="AP37" s="157">
        <f t="shared" si="42"/>
        <v>2.5106144445623939</v>
      </c>
      <c r="AQ37" s="157">
        <f t="shared" si="43"/>
        <v>3.1842521435822113</v>
      </c>
      <c r="AR37" s="157">
        <f t="shared" si="44"/>
        <v>3.3649454435831103</v>
      </c>
      <c r="AS37" s="157">
        <f t="shared" si="45"/>
        <v>2.7034880868546924</v>
      </c>
      <c r="AT37" s="157">
        <f t="shared" si="46"/>
        <v>2.6358170139749189</v>
      </c>
      <c r="AU37" s="157">
        <f t="shared" si="47"/>
        <v>3.1656773651131371</v>
      </c>
      <c r="AV37" s="157">
        <f t="shared" si="48"/>
        <v>3.2745226936823624</v>
      </c>
      <c r="AW37" s="157">
        <f t="shared" si="49"/>
        <v>2.8372562827357921</v>
      </c>
      <c r="AX37" s="157">
        <f t="shared" si="50"/>
        <v>3.0130879305787333</v>
      </c>
      <c r="AY37" s="157">
        <f t="shared" si="51"/>
        <v>3.0865473679962045</v>
      </c>
      <c r="AZ37" s="157">
        <f t="shared" si="52"/>
        <v>2.9345794973729062</v>
      </c>
      <c r="BA37" s="157">
        <f t="shared" si="52"/>
        <v>3.1416336682913455</v>
      </c>
      <c r="BB37" s="157">
        <f t="shared" si="56"/>
        <v>2.9218444511022241</v>
      </c>
      <c r="BC37" s="52">
        <f t="shared" si="57"/>
        <v>-6.9960167350975433E-2</v>
      </c>
      <c r="BF37" s="105"/>
    </row>
    <row r="38" spans="1:58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138124.54999999993</v>
      </c>
      <c r="Q38" s="154">
        <v>131668.91999999995</v>
      </c>
      <c r="R38" s="52">
        <f t="shared" si="54"/>
        <v>-4.6737745027947447E-2</v>
      </c>
      <c r="T38" s="109" t="s">
        <v>82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44298.180000000044</v>
      </c>
      <c r="AJ38" s="119">
        <v>39752.329000000034</v>
      </c>
      <c r="AK38" s="52">
        <f t="shared" si="55"/>
        <v>-0.1026193626916502</v>
      </c>
      <c r="AM38" s="198">
        <f t="shared" si="39"/>
        <v>3.2539314368583776</v>
      </c>
      <c r="AN38" s="157">
        <f t="shared" si="40"/>
        <v>3.1337083285605001</v>
      </c>
      <c r="AO38" s="157">
        <f t="shared" si="41"/>
        <v>2.2562326611474677</v>
      </c>
      <c r="AP38" s="157">
        <f t="shared" si="42"/>
        <v>3.3901116276712977</v>
      </c>
      <c r="AQ38" s="157">
        <f t="shared" si="43"/>
        <v>3.3140091652530894</v>
      </c>
      <c r="AR38" s="157">
        <f t="shared" si="44"/>
        <v>3.4292885910740196</v>
      </c>
      <c r="AS38" s="157">
        <f t="shared" si="45"/>
        <v>3.2799387414257781</v>
      </c>
      <c r="AT38" s="157">
        <f t="shared" si="46"/>
        <v>3.0212068642228891</v>
      </c>
      <c r="AU38" s="157">
        <f t="shared" si="47"/>
        <v>3.2532448061198354</v>
      </c>
      <c r="AV38" s="157">
        <f t="shared" si="48"/>
        <v>3.4008016340950329</v>
      </c>
      <c r="AW38" s="157">
        <f t="shared" si="49"/>
        <v>3.1623807399392989</v>
      </c>
      <c r="AX38" s="157">
        <f t="shared" si="50"/>
        <v>3.1617372629813776</v>
      </c>
      <c r="AY38" s="157">
        <f t="shared" si="51"/>
        <v>3.1696496791985505</v>
      </c>
      <c r="AZ38" s="157">
        <f t="shared" si="52"/>
        <v>3.1868024521878535</v>
      </c>
      <c r="BA38" s="157">
        <f t="shared" si="52"/>
        <v>3.2071185028295162</v>
      </c>
      <c r="BB38" s="157"/>
      <c r="BC38" s="52"/>
      <c r="BF38" s="105"/>
    </row>
    <row r="39" spans="1:58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122992.66999999995</v>
      </c>
      <c r="Q39" s="154"/>
      <c r="R39" s="52" t="str">
        <f t="shared" si="54"/>
        <v/>
      </c>
      <c r="T39" s="109" t="s">
        <v>83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39793.081000000013</v>
      </c>
      <c r="AJ39" s="119"/>
      <c r="AK39" s="52" t="str">
        <f t="shared" si="55"/>
        <v/>
      </c>
      <c r="AM39" s="198">
        <f t="shared" ref="AM39:AN45" si="58">(U39/B39)*10</f>
        <v>3.2414904621629503</v>
      </c>
      <c r="AN39" s="157">
        <f t="shared" si="58"/>
        <v>2.5668080317411479</v>
      </c>
      <c r="AO39" s="157">
        <f t="shared" ref="AO39:BB41" si="59">IF(W39="","",(W39/D39)*10)</f>
        <v>3.1227660965473962</v>
      </c>
      <c r="AP39" s="157">
        <f t="shared" si="59"/>
        <v>3.2923693141074821</v>
      </c>
      <c r="AQ39" s="157">
        <f t="shared" si="59"/>
        <v>3.4202920027254784</v>
      </c>
      <c r="AR39" s="157">
        <f t="shared" si="59"/>
        <v>3.4483133730908344</v>
      </c>
      <c r="AS39" s="157">
        <f t="shared" si="59"/>
        <v>3.0834533940913951</v>
      </c>
      <c r="AT39" s="157">
        <f t="shared" si="59"/>
        <v>2.9683270442133765</v>
      </c>
      <c r="AU39" s="157">
        <f t="shared" si="59"/>
        <v>3.3181225695901304</v>
      </c>
      <c r="AV39" s="157">
        <f t="shared" si="59"/>
        <v>3.2080125021789963</v>
      </c>
      <c r="AW39" s="157">
        <f t="shared" si="59"/>
        <v>3.0872727608300847</v>
      </c>
      <c r="AX39" s="157">
        <f t="shared" si="59"/>
        <v>3.0523879633076105</v>
      </c>
      <c r="AY39" s="157">
        <f t="shared" si="59"/>
        <v>3.1715278243097793</v>
      </c>
      <c r="AZ39" s="157">
        <f t="shared" si="59"/>
        <v>3.2930088970002629</v>
      </c>
      <c r="BA39" s="157">
        <f t="shared" si="59"/>
        <v>3.2354026463528296</v>
      </c>
      <c r="BB39" s="157" t="str">
        <f t="shared" si="59"/>
        <v/>
      </c>
      <c r="BC39" s="52" t="str">
        <f t="shared" si="53"/>
        <v/>
      </c>
      <c r="BF39" s="105"/>
    </row>
    <row r="40" spans="1:58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98421.509999999864</v>
      </c>
      <c r="Q40" s="154"/>
      <c r="R40" s="52" t="str">
        <f t="shared" si="54"/>
        <v/>
      </c>
      <c r="T40" s="110" t="s">
        <v>84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29612.303999999993</v>
      </c>
      <c r="AJ40" s="119"/>
      <c r="AK40" s="52" t="str">
        <f t="shared" si="55"/>
        <v/>
      </c>
      <c r="AM40" s="198">
        <f t="shared" si="58"/>
        <v>2.3641849315690981</v>
      </c>
      <c r="AN40" s="157">
        <f t="shared" si="58"/>
        <v>2.3331363931299971</v>
      </c>
      <c r="AO40" s="157">
        <f t="shared" si="59"/>
        <v>1.8672394304510065</v>
      </c>
      <c r="AP40" s="157">
        <f t="shared" si="59"/>
        <v>3.0775081161693092</v>
      </c>
      <c r="AQ40" s="157">
        <f t="shared" si="59"/>
        <v>3.1734234355002373</v>
      </c>
      <c r="AR40" s="157">
        <f t="shared" si="59"/>
        <v>3.0922544640903604</v>
      </c>
      <c r="AS40" s="157">
        <f t="shared" si="59"/>
        <v>2.9933333802103839</v>
      </c>
      <c r="AT40" s="157">
        <f t="shared" si="59"/>
        <v>2.4409599211403106</v>
      </c>
      <c r="AU40" s="157">
        <f t="shared" si="59"/>
        <v>3.0553693343062638</v>
      </c>
      <c r="AV40" s="157">
        <f t="shared" si="59"/>
        <v>2.9890526462560034</v>
      </c>
      <c r="AW40" s="157">
        <f t="shared" si="59"/>
        <v>3.0440906927318663</v>
      </c>
      <c r="AX40" s="157">
        <f t="shared" si="59"/>
        <v>2.8814276072156284</v>
      </c>
      <c r="AY40" s="157">
        <f t="shared" si="59"/>
        <v>2.9726921513406346</v>
      </c>
      <c r="AZ40" s="157">
        <f t="shared" si="59"/>
        <v>2.9321947483873201</v>
      </c>
      <c r="BA40" s="157">
        <f t="shared" si="59"/>
        <v>3.0087227883416983</v>
      </c>
      <c r="BB40" s="157" t="str">
        <f t="shared" si="59"/>
        <v/>
      </c>
      <c r="BC40" s="52" t="str">
        <f t="shared" si="53"/>
        <v/>
      </c>
      <c r="BF40" s="105"/>
    </row>
    <row r="41" spans="1:58" ht="20.100000000000001" customHeight="1" thickBot="1" x14ac:dyDescent="0.3">
      <c r="A41" s="35" t="str">
        <f>A19</f>
        <v>jan-out</v>
      </c>
      <c r="B41" s="167">
        <f>SUM(B29:B38)</f>
        <v>1192030.3899999999</v>
      </c>
      <c r="C41" s="168">
        <f t="shared" ref="C41:Q41" si="60">SUM(C29:C38)</f>
        <v>1331784.02</v>
      </c>
      <c r="D41" s="168">
        <f t="shared" si="60"/>
        <v>1498760.7899999996</v>
      </c>
      <c r="E41" s="168">
        <f t="shared" si="60"/>
        <v>1373672.7399999998</v>
      </c>
      <c r="F41" s="168">
        <f t="shared" si="60"/>
        <v>1137017.22</v>
      </c>
      <c r="G41" s="168">
        <f t="shared" si="60"/>
        <v>1131967.7699999996</v>
      </c>
      <c r="H41" s="168">
        <f t="shared" si="60"/>
        <v>1339888.2000000002</v>
      </c>
      <c r="I41" s="168">
        <f t="shared" si="60"/>
        <v>1329177.99</v>
      </c>
      <c r="J41" s="168">
        <f t="shared" si="60"/>
        <v>1402109.93</v>
      </c>
      <c r="K41" s="168">
        <f t="shared" si="60"/>
        <v>1293223.1499999994</v>
      </c>
      <c r="L41" s="168">
        <f t="shared" si="60"/>
        <v>1161722.6799999997</v>
      </c>
      <c r="M41" s="168">
        <f t="shared" si="60"/>
        <v>1238693.7799999998</v>
      </c>
      <c r="N41" s="168">
        <f t="shared" si="60"/>
        <v>1212333.9999999995</v>
      </c>
      <c r="O41" s="168">
        <f t="shared" si="60"/>
        <v>1175740.5799999996</v>
      </c>
      <c r="P41" s="168">
        <f t="shared" si="60"/>
        <v>1269064.5699999994</v>
      </c>
      <c r="Q41" s="169">
        <f t="shared" si="60"/>
        <v>1271927.7199999997</v>
      </c>
      <c r="R41" s="61">
        <f t="shared" si="54"/>
        <v>2.2561105775731915E-3</v>
      </c>
      <c r="T41" s="109"/>
      <c r="U41" s="167">
        <f>SUM(U29:U38)</f>
        <v>300442.73599999992</v>
      </c>
      <c r="V41" s="168">
        <f t="shared" ref="V41:AJ41" si="61">SUM(V29:V38)</f>
        <v>304856.92500000005</v>
      </c>
      <c r="W41" s="168">
        <f t="shared" si="61"/>
        <v>316714.93200000003</v>
      </c>
      <c r="X41" s="168">
        <f t="shared" si="61"/>
        <v>322888.01399999985</v>
      </c>
      <c r="Y41" s="168">
        <f t="shared" si="61"/>
        <v>324934.25000000006</v>
      </c>
      <c r="Z41" s="168">
        <f t="shared" si="61"/>
        <v>332741.63599999982</v>
      </c>
      <c r="AA41" s="168">
        <f t="shared" si="61"/>
        <v>337659.78799999994</v>
      </c>
      <c r="AB41" s="168">
        <f t="shared" si="61"/>
        <v>346421.0039999999</v>
      </c>
      <c r="AC41" s="168">
        <f t="shared" si="61"/>
        <v>364583.27500000002</v>
      </c>
      <c r="AD41" s="168">
        <f t="shared" si="61"/>
        <v>369504.48799999995</v>
      </c>
      <c r="AE41" s="168">
        <f t="shared" si="61"/>
        <v>317231.40099999995</v>
      </c>
      <c r="AF41" s="168">
        <f t="shared" si="61"/>
        <v>349207.2350000001</v>
      </c>
      <c r="AG41" s="168">
        <f t="shared" si="61"/>
        <v>339058.33700000017</v>
      </c>
      <c r="AH41" s="168">
        <f t="shared" si="61"/>
        <v>329664.95199999999</v>
      </c>
      <c r="AI41" s="168">
        <f t="shared" si="61"/>
        <v>336916.12400000007</v>
      </c>
      <c r="AJ41" s="169">
        <f t="shared" si="61"/>
        <v>336809.14100000006</v>
      </c>
      <c r="AK41" s="57">
        <f t="shared" si="55"/>
        <v>-3.1753600489600617E-4</v>
      </c>
      <c r="AM41" s="199">
        <f t="shared" si="58"/>
        <v>2.5204284934379899</v>
      </c>
      <c r="AN41" s="173">
        <f t="shared" si="58"/>
        <v>2.2890868220509213</v>
      </c>
      <c r="AO41" s="173">
        <f t="shared" si="59"/>
        <v>2.1131786614193455</v>
      </c>
      <c r="AP41" s="173">
        <f t="shared" si="59"/>
        <v>2.3505453999181776</v>
      </c>
      <c r="AQ41" s="173">
        <f t="shared" si="59"/>
        <v>2.8577777388455039</v>
      </c>
      <c r="AR41" s="173">
        <f t="shared" si="59"/>
        <v>2.9394974381646923</v>
      </c>
      <c r="AS41" s="173">
        <f t="shared" si="59"/>
        <v>2.5200594198829416</v>
      </c>
      <c r="AT41" s="173">
        <f t="shared" si="59"/>
        <v>2.6062800212332733</v>
      </c>
      <c r="AU41" s="173">
        <f t="shared" si="59"/>
        <v>2.6002474356629084</v>
      </c>
      <c r="AV41" s="173">
        <f t="shared" si="59"/>
        <v>2.8572368813533853</v>
      </c>
      <c r="AW41" s="173">
        <f t="shared" si="59"/>
        <v>2.730698181772607</v>
      </c>
      <c r="AX41" s="173">
        <f t="shared" si="59"/>
        <v>2.8191570882030277</v>
      </c>
      <c r="AY41" s="173">
        <f t="shared" si="59"/>
        <v>2.7967403124881454</v>
      </c>
      <c r="AZ41" s="173">
        <f t="shared" si="59"/>
        <v>2.8038919265676796</v>
      </c>
      <c r="BA41" s="173">
        <f t="shared" si="59"/>
        <v>2.6548383113398262</v>
      </c>
      <c r="BB41" s="173">
        <f t="shared" si="59"/>
        <v>2.6480210762290812</v>
      </c>
      <c r="BC41" s="61">
        <f t="shared" si="53"/>
        <v>-2.5678532216541912E-3</v>
      </c>
      <c r="BF41" s="105"/>
    </row>
    <row r="42" spans="1:58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62">SUM(E29:E31)</f>
        <v>397992.19999999995</v>
      </c>
      <c r="F42" s="154">
        <f t="shared" si="62"/>
        <v>320914.02999999997</v>
      </c>
      <c r="G42" s="154">
        <f t="shared" si="62"/>
        <v>319240.09999999998</v>
      </c>
      <c r="H42" s="154">
        <f t="shared" si="62"/>
        <v>375788.15999999986</v>
      </c>
      <c r="I42" s="154">
        <f t="shared" si="62"/>
        <v>329821.17</v>
      </c>
      <c r="J42" s="154">
        <f t="shared" si="62"/>
        <v>409296.98</v>
      </c>
      <c r="K42" s="154">
        <f t="shared" si="62"/>
        <v>362582.60999999987</v>
      </c>
      <c r="L42" s="154">
        <f t="shared" si="62"/>
        <v>323969.94999999995</v>
      </c>
      <c r="M42" s="154">
        <f t="shared" si="62"/>
        <v>371518.00999999989</v>
      </c>
      <c r="N42" s="154">
        <f t="shared" si="62"/>
        <v>343792.48999999976</v>
      </c>
      <c r="O42" s="154">
        <f t="shared" ref="O42" si="63">SUM(O29:O31)</f>
        <v>334600.13999999996</v>
      </c>
      <c r="P42" s="154">
        <f>IF(P31="","",SUM(P29:P31))</f>
        <v>351994.39999999979</v>
      </c>
      <c r="Q42" s="154">
        <f>IF(Q31="","",SUM(Q29:Q31))</f>
        <v>382961.8</v>
      </c>
      <c r="R42" s="61">
        <f t="shared" si="54"/>
        <v>8.7976967815397683E-2</v>
      </c>
      <c r="T42" s="108" t="s">
        <v>85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H42" si="64">SUM(X29:X31)</f>
        <v>84446.709999999992</v>
      </c>
      <c r="Y42" s="154">
        <f t="shared" si="64"/>
        <v>88812.746000000028</v>
      </c>
      <c r="Z42" s="154">
        <f t="shared" si="64"/>
        <v>88470.203999999969</v>
      </c>
      <c r="AA42" s="154">
        <f t="shared" si="64"/>
        <v>91011.791000000027</v>
      </c>
      <c r="AB42" s="154">
        <f t="shared" si="64"/>
        <v>89366.013999999952</v>
      </c>
      <c r="AC42" s="154">
        <f t="shared" si="64"/>
        <v>99643.168000000005</v>
      </c>
      <c r="AD42" s="154">
        <f t="shared" si="64"/>
        <v>99340.117999999988</v>
      </c>
      <c r="AE42" s="154">
        <f t="shared" si="64"/>
        <v>86053.720000000016</v>
      </c>
      <c r="AF42" s="154">
        <f t="shared" si="64"/>
        <v>101509.05600000001</v>
      </c>
      <c r="AG42" s="154">
        <f t="shared" si="64"/>
        <v>96896.077000000048</v>
      </c>
      <c r="AH42" s="154">
        <f t="shared" si="64"/>
        <v>93756.756999999998</v>
      </c>
      <c r="AI42" s="154">
        <f t="shared" ref="AI42" si="65">SUM(AI29:AI31)</f>
        <v>95196.732000000047</v>
      </c>
      <c r="AJ42" s="154">
        <f>IF(AJ31="","",SUM(AJ29:AJ31))</f>
        <v>96899.611999999994</v>
      </c>
      <c r="AK42" s="52">
        <f t="shared" si="55"/>
        <v>1.788800901274579E-2</v>
      </c>
      <c r="AM42" s="197">
        <f t="shared" si="58"/>
        <v>2.4364590200545351</v>
      </c>
      <c r="AN42" s="156">
        <f t="shared" si="58"/>
        <v>2.3667894900255999</v>
      </c>
      <c r="AO42" s="156">
        <f t="shared" ref="AO42:BB44" si="66">(W42/D42)*10</f>
        <v>1.9850252923809542</v>
      </c>
      <c r="AP42" s="156">
        <f t="shared" si="66"/>
        <v>2.1218182165379122</v>
      </c>
      <c r="AQ42" s="156">
        <f t="shared" si="66"/>
        <v>2.7674934000236773</v>
      </c>
      <c r="AR42" s="156">
        <f t="shared" si="66"/>
        <v>2.7712747865947911</v>
      </c>
      <c r="AS42" s="156">
        <f t="shared" si="66"/>
        <v>2.4218908599994227</v>
      </c>
      <c r="AT42" s="156">
        <f t="shared" si="66"/>
        <v>2.7095293488892769</v>
      </c>
      <c r="AU42" s="156">
        <f t="shared" si="66"/>
        <v>2.4344955587016552</v>
      </c>
      <c r="AV42" s="156">
        <f t="shared" si="66"/>
        <v>2.7397926778672597</v>
      </c>
      <c r="AW42" s="156">
        <f t="shared" si="66"/>
        <v>2.6562253690504329</v>
      </c>
      <c r="AX42" s="156">
        <f t="shared" si="66"/>
        <v>2.7322782009948869</v>
      </c>
      <c r="AY42" s="156">
        <f t="shared" si="66"/>
        <v>2.8184465867768118</v>
      </c>
      <c r="AZ42" s="156">
        <f t="shared" si="66"/>
        <v>2.8020537289673579</v>
      </c>
      <c r="BA42" s="156">
        <f t="shared" si="66"/>
        <v>2.7044956397033619</v>
      </c>
      <c r="BB42" s="156">
        <f t="shared" si="66"/>
        <v>2.5302683453023249</v>
      </c>
      <c r="BC42" s="61">
        <f t="shared" si="53"/>
        <v>-6.4421362653831762E-2</v>
      </c>
      <c r="BF42" s="105"/>
    </row>
    <row r="43" spans="1:58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67">SUM(E32:E34)</f>
        <v>452362.07000000007</v>
      </c>
      <c r="F43" s="154">
        <f t="shared" si="67"/>
        <v>346745.78999999992</v>
      </c>
      <c r="G43" s="154">
        <f t="shared" si="67"/>
        <v>356512.32999999996</v>
      </c>
      <c r="H43" s="154">
        <f t="shared" si="67"/>
        <v>427716.65999999992</v>
      </c>
      <c r="I43" s="154">
        <f t="shared" si="67"/>
        <v>426590.23</v>
      </c>
      <c r="J43" s="154">
        <f t="shared" si="67"/>
        <v>454858.03</v>
      </c>
      <c r="K43" s="154">
        <f t="shared" si="67"/>
        <v>390784.71999999991</v>
      </c>
      <c r="L43" s="154">
        <f t="shared" si="67"/>
        <v>348578.50999999989</v>
      </c>
      <c r="M43" s="154">
        <f t="shared" si="67"/>
        <v>402799.82999999984</v>
      </c>
      <c r="N43" s="154">
        <f t="shared" si="67"/>
        <v>382135.83999999968</v>
      </c>
      <c r="O43" s="154">
        <f t="shared" ref="O43" si="68">SUM(O32:O34)</f>
        <v>373424.61999999994</v>
      </c>
      <c r="P43" s="154">
        <f>IF(P34="","",SUM(P32:P34))</f>
        <v>436639.19000000006</v>
      </c>
      <c r="Q43" s="154">
        <f>IF(Q34="","",SUM(Q32:Q34))</f>
        <v>428070.8600000001</v>
      </c>
      <c r="R43" s="52">
        <f t="shared" si="54"/>
        <v>-1.9623364544991844E-2</v>
      </c>
      <c r="T43" s="109" t="s">
        <v>86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G43" si="69">SUM(X32:X34)</f>
        <v>94857.412999999986</v>
      </c>
      <c r="Y43" s="154">
        <f t="shared" si="69"/>
        <v>91989.164000000033</v>
      </c>
      <c r="Z43" s="154">
        <f t="shared" si="69"/>
        <v>97881.056000000011</v>
      </c>
      <c r="AA43" s="154">
        <f t="shared" si="69"/>
        <v>97771.116999999969</v>
      </c>
      <c r="AB43" s="154">
        <f t="shared" si="69"/>
        <v>103996.73799999995</v>
      </c>
      <c r="AC43" s="154">
        <f t="shared" si="69"/>
        <v>107258.03199999998</v>
      </c>
      <c r="AD43" s="154">
        <f t="shared" si="69"/>
        <v>100592.079</v>
      </c>
      <c r="AE43" s="154">
        <f t="shared" si="69"/>
        <v>90380.885999999999</v>
      </c>
      <c r="AF43" s="154">
        <f t="shared" si="69"/>
        <v>108425.69100000005</v>
      </c>
      <c r="AG43" s="154">
        <f t="shared" si="69"/>
        <v>101593.97400000006</v>
      </c>
      <c r="AH43" s="154">
        <f t="shared" ref="AH43" si="70">SUM(AH32:AH34)</f>
        <v>100442.45000000004</v>
      </c>
      <c r="AI43" s="154">
        <f t="shared" ref="AI43" si="71">SUM(AI32:AI34)</f>
        <v>104216.242</v>
      </c>
      <c r="AJ43" s="154">
        <f>IF(AJ34="","",SUM(AJ32:AJ34))</f>
        <v>106653.73900000003</v>
      </c>
      <c r="AK43" s="52">
        <f t="shared" si="55"/>
        <v>2.3388839908466783E-2</v>
      </c>
      <c r="AM43" s="198">
        <f t="shared" si="58"/>
        <v>2.2750732862824821</v>
      </c>
      <c r="AN43" s="157">
        <f t="shared" si="58"/>
        <v>1.9521934010893327</v>
      </c>
      <c r="AO43" s="157">
        <f t="shared" si="66"/>
        <v>2.0898434558003469</v>
      </c>
      <c r="AP43" s="157">
        <f t="shared" si="66"/>
        <v>2.0969356029341712</v>
      </c>
      <c r="AQ43" s="157">
        <f t="shared" si="66"/>
        <v>2.6529280715996597</v>
      </c>
      <c r="AR43" s="157">
        <f t="shared" si="66"/>
        <v>2.7455167118623924</v>
      </c>
      <c r="AS43" s="157">
        <f t="shared" si="66"/>
        <v>2.2858851698692302</v>
      </c>
      <c r="AT43" s="157">
        <f t="shared" si="66"/>
        <v>2.4378602857360319</v>
      </c>
      <c r="AU43" s="157">
        <f t="shared" si="66"/>
        <v>2.3580551496474618</v>
      </c>
      <c r="AV43" s="157">
        <f t="shared" si="66"/>
        <v>2.5741047142273121</v>
      </c>
      <c r="AW43" s="157">
        <f t="shared" si="66"/>
        <v>2.5928415954270969</v>
      </c>
      <c r="AX43" s="157">
        <f t="shared" si="66"/>
        <v>2.6918008133220934</v>
      </c>
      <c r="AY43" s="157">
        <f t="shared" si="66"/>
        <v>2.6585827176011585</v>
      </c>
      <c r="AZ43" s="157">
        <f t="shared" si="66"/>
        <v>2.6897650722654562</v>
      </c>
      <c r="BA43" s="157">
        <f t="shared" si="66"/>
        <v>2.3867816812320486</v>
      </c>
      <c r="BB43" s="157">
        <f t="shared" ref="BB43:BB44" si="72">(AJ43/Q43)*10</f>
        <v>2.4914972955645709</v>
      </c>
      <c r="BC43" s="52">
        <f t="shared" ref="BC43:BC44" si="73">IF(BB43="","",(BB43-BA43)/BA43)</f>
        <v>4.3873143134929904E-2</v>
      </c>
      <c r="BF43" s="105"/>
    </row>
    <row r="44" spans="1:58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74">SUM(E35:E37)</f>
        <v>380039.47999999986</v>
      </c>
      <c r="F44" s="154">
        <f t="shared" si="74"/>
        <v>326934.71000000002</v>
      </c>
      <c r="G44" s="154">
        <f t="shared" si="74"/>
        <v>312275.05999999988</v>
      </c>
      <c r="H44" s="154">
        <f t="shared" si="74"/>
        <v>397927.66000000009</v>
      </c>
      <c r="I44" s="154">
        <f t="shared" si="74"/>
        <v>401306.53999999992</v>
      </c>
      <c r="J44" s="154">
        <f t="shared" si="74"/>
        <v>370175.25</v>
      </c>
      <c r="K44" s="154">
        <f t="shared" si="74"/>
        <v>378308.29999999981</v>
      </c>
      <c r="L44" s="154">
        <f t="shared" si="74"/>
        <v>363918.54</v>
      </c>
      <c r="M44" s="154">
        <f t="shared" si="74"/>
        <v>337143.84999999986</v>
      </c>
      <c r="N44" s="154">
        <f t="shared" si="74"/>
        <v>356836.42999999993</v>
      </c>
      <c r="O44" s="154">
        <f t="shared" ref="O44" si="75">SUM(O35:O37)</f>
        <v>341381.28999999969</v>
      </c>
      <c r="P44" s="154">
        <f>IF(P37="","",SUM(P35:P37))</f>
        <v>342306.42999999976</v>
      </c>
      <c r="Q44" s="154">
        <f>IF(Q37="","",SUM(Q35:Q37))</f>
        <v>329226.13999999984</v>
      </c>
      <c r="R44" s="52">
        <f t="shared" si="54"/>
        <v>-3.8212224059010313E-2</v>
      </c>
      <c r="T44" s="109" t="s">
        <v>87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G44" si="76">SUM(X35:X37)</f>
        <v>95010.713999999993</v>
      </c>
      <c r="Y44" s="154">
        <f t="shared" si="76"/>
        <v>96933.330000000016</v>
      </c>
      <c r="Z44" s="154">
        <f t="shared" si="76"/>
        <v>97029.099999999919</v>
      </c>
      <c r="AA44" s="154">
        <f t="shared" si="76"/>
        <v>103464.25199999993</v>
      </c>
      <c r="AB44" s="154">
        <f t="shared" si="76"/>
        <v>101256.62400000007</v>
      </c>
      <c r="AC44" s="154">
        <f t="shared" si="76"/>
        <v>103099.24100000001</v>
      </c>
      <c r="AD44" s="154">
        <f t="shared" si="76"/>
        <v>114633.18400000001</v>
      </c>
      <c r="AE44" s="154">
        <f t="shared" si="76"/>
        <v>101186.17999999993</v>
      </c>
      <c r="AF44" s="154">
        <f t="shared" si="76"/>
        <v>99045.043999999994</v>
      </c>
      <c r="AG44" s="154">
        <f t="shared" si="76"/>
        <v>99499.376000000018</v>
      </c>
      <c r="AH44" s="154">
        <f t="shared" ref="AH44" si="77">SUM(AH35:AH37)</f>
        <v>95205.426000000007</v>
      </c>
      <c r="AI44" s="154">
        <f t="shared" ref="AI44" si="78">SUM(AI35:AI37)</f>
        <v>93204.97</v>
      </c>
      <c r="AJ44" s="154">
        <f>IF(AJ35="","",SUM(AJ33:AJ35))</f>
        <v>104756.30900000001</v>
      </c>
      <c r="AK44" s="52">
        <f t="shared" ref="AK44" si="79">IF(AJ44="","",(AJ44-AI44)/AI44)</f>
        <v>0.12393479661009502</v>
      </c>
      <c r="AM44" s="198">
        <f t="shared" si="58"/>
        <v>2.613554504687233</v>
      </c>
      <c r="AN44" s="157">
        <f t="shared" si="58"/>
        <v>2.3424497621770386</v>
      </c>
      <c r="AO44" s="157">
        <f t="shared" si="66"/>
        <v>2.1934914163029777</v>
      </c>
      <c r="AP44" s="157">
        <f t="shared" si="66"/>
        <v>2.5000222082189993</v>
      </c>
      <c r="AQ44" s="157">
        <f t="shared" si="66"/>
        <v>2.9649140037776966</v>
      </c>
      <c r="AR44" s="157">
        <f t="shared" si="66"/>
        <v>3.1071677642140223</v>
      </c>
      <c r="AS44" s="157">
        <f t="shared" si="66"/>
        <v>2.6000769084511473</v>
      </c>
      <c r="AT44" s="157">
        <f t="shared" si="66"/>
        <v>2.5231740305054604</v>
      </c>
      <c r="AU44" s="157">
        <f t="shared" si="66"/>
        <v>2.7851467919586739</v>
      </c>
      <c r="AV44" s="157">
        <f t="shared" si="66"/>
        <v>3.0301524973150222</v>
      </c>
      <c r="AW44" s="157">
        <f t="shared" si="66"/>
        <v>2.780462352921067</v>
      </c>
      <c r="AX44" s="157">
        <f t="shared" si="66"/>
        <v>2.9377680773355359</v>
      </c>
      <c r="AY44" s="157">
        <f t="shared" si="66"/>
        <v>2.7883749425472066</v>
      </c>
      <c r="AZ44" s="157">
        <f t="shared" si="66"/>
        <v>2.7888296397263042</v>
      </c>
      <c r="BA44" s="157">
        <f t="shared" si="66"/>
        <v>2.7228518611233818</v>
      </c>
      <c r="BB44" s="157">
        <f t="shared" si="72"/>
        <v>3.1818952468355048</v>
      </c>
      <c r="BC44" s="52">
        <f t="shared" si="73"/>
        <v>0.16858918851454996</v>
      </c>
      <c r="BF44" s="105"/>
    </row>
    <row r="45" spans="1:58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80">IF(E40="","",SUM(E38:E40))</f>
        <v>407657.96999999974</v>
      </c>
      <c r="F45" s="155">
        <f t="shared" si="80"/>
        <v>389896.20999999979</v>
      </c>
      <c r="G45" s="155">
        <f t="shared" si="80"/>
        <v>414494.53</v>
      </c>
      <c r="H45" s="155">
        <f t="shared" si="80"/>
        <v>445352.96000000014</v>
      </c>
      <c r="I45" s="155">
        <f t="shared" si="80"/>
        <v>520911.64999999973</v>
      </c>
      <c r="J45" s="155">
        <f t="shared" si="80"/>
        <v>447178.6</v>
      </c>
      <c r="K45" s="155">
        <f t="shared" si="80"/>
        <v>436294.14999999967</v>
      </c>
      <c r="L45" s="155">
        <f t="shared" si="80"/>
        <v>375280.25999999972</v>
      </c>
      <c r="M45" s="155">
        <f t="shared" si="80"/>
        <v>397265.69</v>
      </c>
      <c r="N45" s="155">
        <f t="shared" si="80"/>
        <v>385842.90000000014</v>
      </c>
      <c r="O45" s="155">
        <f t="shared" ref="O45" si="81">IF(O40="","",SUM(O38:O40))</f>
        <v>363345.98999999987</v>
      </c>
      <c r="P45" s="155">
        <f>IF(P40="","",SUM(P38:P40))</f>
        <v>359538.72999999975</v>
      </c>
      <c r="Q45" s="155" t="str">
        <f>IF(Q40="","",SUM(Q38:Q40))</f>
        <v/>
      </c>
      <c r="R45" s="55" t="str">
        <f t="shared" si="54"/>
        <v/>
      </c>
      <c r="T45" s="110" t="s">
        <v>88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G45" si="82">IF(X40="","",SUM(X38:X40))</f>
        <v>133283.21699999986</v>
      </c>
      <c r="Y45" s="155">
        <f t="shared" si="82"/>
        <v>129217.92900000005</v>
      </c>
      <c r="Z45" s="155">
        <f t="shared" si="82"/>
        <v>138507.0309999999</v>
      </c>
      <c r="AA45" s="155">
        <f t="shared" si="82"/>
        <v>139017.64100000003</v>
      </c>
      <c r="AB45" s="155">
        <f t="shared" si="82"/>
        <v>147745.076</v>
      </c>
      <c r="AC45" s="155">
        <f t="shared" si="82"/>
        <v>144201.65400000001</v>
      </c>
      <c r="AD45" s="155">
        <f t="shared" si="82"/>
        <v>140364.57099999997</v>
      </c>
      <c r="AE45" s="155">
        <f t="shared" si="82"/>
        <v>116333.356</v>
      </c>
      <c r="AF45" s="155">
        <f t="shared" si="82"/>
        <v>120666.09900000007</v>
      </c>
      <c r="AG45" s="155">
        <f t="shared" si="82"/>
        <v>120177.06300000002</v>
      </c>
      <c r="AH45" s="155">
        <f t="shared" ref="AH45" si="83">IF(AH40="","",SUM(AH38:AH40))</f>
        <v>115007.01299999995</v>
      </c>
      <c r="AI45" s="155">
        <f t="shared" ref="AI45" si="84">IF(AI40="","",SUM(AI38:AI40))</f>
        <v>113703.56500000005</v>
      </c>
      <c r="AJ45" s="155"/>
      <c r="AK45" s="55" t="str">
        <f t="shared" si="55"/>
        <v/>
      </c>
      <c r="AM45" s="200">
        <f t="shared" si="58"/>
        <v>2.9376034082439215</v>
      </c>
      <c r="AN45" s="158">
        <f t="shared" si="58"/>
        <v>2.642822586054681</v>
      </c>
      <c r="AO45" s="158">
        <f t="shared" ref="AO45:BB45" si="85">IF(W40="","",(W45/D45)*10)</f>
        <v>2.3651800960558829</v>
      </c>
      <c r="AP45" s="158">
        <f t="shared" si="85"/>
        <v>3.2694863539648189</v>
      </c>
      <c r="AQ45" s="158">
        <f t="shared" si="85"/>
        <v>3.3141622228130947</v>
      </c>
      <c r="AR45" s="158">
        <f t="shared" si="85"/>
        <v>3.3415888745262787</v>
      </c>
      <c r="AS45" s="158">
        <f t="shared" si="85"/>
        <v>3.1215160442629593</v>
      </c>
      <c r="AT45" s="158">
        <f t="shared" si="85"/>
        <v>2.8362789736032989</v>
      </c>
      <c r="AU45" s="158">
        <f t="shared" si="85"/>
        <v>3.2246993483140747</v>
      </c>
      <c r="AV45" s="158">
        <f t="shared" si="85"/>
        <v>3.2172003910664415</v>
      </c>
      <c r="AW45" s="158">
        <f t="shared" si="85"/>
        <v>3.0999060808580792</v>
      </c>
      <c r="AX45" s="158">
        <f t="shared" si="85"/>
        <v>3.0374155643795984</v>
      </c>
      <c r="AY45" s="158">
        <f t="shared" si="85"/>
        <v>3.1146630662375796</v>
      </c>
      <c r="AZ45" s="158">
        <f t="shared" si="85"/>
        <v>3.1652203730114099</v>
      </c>
      <c r="BA45" s="158">
        <f t="shared" si="85"/>
        <v>3.162484470031925</v>
      </c>
      <c r="BB45" s="158" t="str">
        <f t="shared" si="85"/>
        <v/>
      </c>
      <c r="BC45" s="55" t="str">
        <f>IF(BB45="","",(BB45-BA45)/BA45)</f>
        <v/>
      </c>
      <c r="BF45" s="105"/>
    </row>
    <row r="46" spans="1:58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 x14ac:dyDescent="0.3">
      <c r="R47" s="107" t="s">
        <v>1</v>
      </c>
      <c r="AK47" s="289">
        <v>1000</v>
      </c>
      <c r="BC47" s="289" t="s">
        <v>47</v>
      </c>
      <c r="BF47" s="105"/>
    </row>
    <row r="48" spans="1:58" ht="20.100000000000001" customHeight="1" x14ac:dyDescent="0.25">
      <c r="A48" s="349" t="s">
        <v>15</v>
      </c>
      <c r="B48" s="351" t="s">
        <v>72</v>
      </c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7" t="s">
        <v>149</v>
      </c>
      <c r="T48" s="352" t="s">
        <v>3</v>
      </c>
      <c r="U48" s="344" t="s">
        <v>72</v>
      </c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45"/>
      <c r="AH48" s="345"/>
      <c r="AI48" s="345"/>
      <c r="AJ48" s="346"/>
      <c r="AK48" s="347" t="s">
        <v>149</v>
      </c>
      <c r="AM48" s="344" t="s">
        <v>72</v>
      </c>
      <c r="AN48" s="345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345"/>
      <c r="BA48" s="345"/>
      <c r="BB48" s="346"/>
      <c r="BC48" s="347" t="str">
        <f>AK48</f>
        <v>D       2025/2024</v>
      </c>
      <c r="BF48" s="105"/>
    </row>
    <row r="49" spans="1:58" ht="20.100000000000001" customHeight="1" thickBot="1" x14ac:dyDescent="0.3">
      <c r="A49" s="350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265">
        <v>2024</v>
      </c>
      <c r="Q49" s="265">
        <v>2025</v>
      </c>
      <c r="R49" s="348"/>
      <c r="T49" s="353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48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348"/>
      <c r="BF49" s="105"/>
    </row>
    <row r="50" spans="1:58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0"/>
      <c r="R50" s="292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2"/>
      <c r="BF50" s="105"/>
    </row>
    <row r="51" spans="1:58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121578.56999999998</v>
      </c>
      <c r="Q51" s="204">
        <v>135833.84000000003</v>
      </c>
      <c r="R51" s="61">
        <f>IF(Q51="","",(Q51-P51)/P51)</f>
        <v>0.11725150246462061</v>
      </c>
      <c r="T51" s="109" t="s">
        <v>73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34919.174000000006</v>
      </c>
      <c r="AI51" s="153">
        <v>37175.217999999979</v>
      </c>
      <c r="AJ51" s="112">
        <v>37655.859999999957</v>
      </c>
      <c r="AK51" s="61">
        <f>(AJ51-AI51)/AI51</f>
        <v>1.2929097012961115E-2</v>
      </c>
      <c r="AM51" s="197">
        <f t="shared" ref="AM51:AM60" si="86">(U51/B51)*10</f>
        <v>1.8403950095881081</v>
      </c>
      <c r="AN51" s="156">
        <f t="shared" ref="AN51:AN60" si="87">(V51/C51)*10</f>
        <v>2.1615227579625658</v>
      </c>
      <c r="AO51" s="156">
        <f t="shared" ref="AO51:AO60" si="88">(W51/D51)*10</f>
        <v>1.6233752122420044</v>
      </c>
      <c r="AP51" s="156">
        <f t="shared" ref="AP51:AP60" si="89">(X51/E51)*10</f>
        <v>2.1365698136809841</v>
      </c>
      <c r="AQ51" s="156">
        <f t="shared" ref="AQ51:AQ60" si="90">(Y51/F51)*10</f>
        <v>1.9118665881821473</v>
      </c>
      <c r="AR51" s="156">
        <f t="shared" ref="AR51:AR60" si="91">(Z51/G51)*10</f>
        <v>2.084887683249244</v>
      </c>
      <c r="AS51" s="156">
        <f t="shared" ref="AS51:AS60" si="92">(AA51/H51)*10</f>
        <v>2.5496644283820684</v>
      </c>
      <c r="AT51" s="156">
        <f t="shared" ref="AT51:AT60" si="93">(AB51/I51)*10</f>
        <v>2.3022728777371348</v>
      </c>
      <c r="AU51" s="156">
        <f t="shared" ref="AU51:AU60" si="94">(AC51/J51)*10</f>
        <v>2.6245023255663726</v>
      </c>
      <c r="AV51" s="156">
        <f t="shared" ref="AV51:AV60" si="95">(AD51/K51)*10</f>
        <v>2.5168305052232003</v>
      </c>
      <c r="AW51" s="156">
        <f t="shared" ref="AW51:AW60" si="96">(AE51/L51)*10</f>
        <v>2.5770024051709339</v>
      </c>
      <c r="AX51" s="156">
        <f t="shared" ref="AX51:AX60" si="97">(AF51/M51)*10</f>
        <v>2.4558880613738214</v>
      </c>
      <c r="AY51" s="156">
        <f t="shared" ref="AY51:AY60" si="98">(AG51/N51)*10</f>
        <v>2.7736362714125979</v>
      </c>
      <c r="AZ51" s="156">
        <f t="shared" ref="AZ51:AZ60" si="99">(AH51/O51)*10</f>
        <v>2.5654813083882138</v>
      </c>
      <c r="BA51" s="156">
        <f t="shared" ref="BA51:BA60" si="100">(AI51/P51)*10</f>
        <v>3.057711404238427</v>
      </c>
      <c r="BB51" s="156">
        <f t="shared" ref="BB51:BB55" si="101">(AJ51/Q51)*10</f>
        <v>2.7722002116703726</v>
      </c>
      <c r="BC51" s="61">
        <f t="shared" ref="BC51:BC67" si="102">IF(BB51="","",(BB51-BA51)/BA51)</f>
        <v>-9.3374146484947851E-2</v>
      </c>
      <c r="BF51" s="105"/>
    </row>
    <row r="52" spans="1:58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142487.46999999988</v>
      </c>
      <c r="Q52" s="202">
        <v>155655.73000000004</v>
      </c>
      <c r="R52" s="52">
        <f t="shared" ref="R52:R67" si="103">IF(Q52="","",(Q52-P52)/P52)</f>
        <v>9.2416968313074582E-2</v>
      </c>
      <c r="T52" s="109" t="s">
        <v>74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</v>
      </c>
      <c r="AI52" s="154">
        <v>40377.024000000041</v>
      </c>
      <c r="AJ52" s="119">
        <v>42767.302000000011</v>
      </c>
      <c r="AK52" s="52">
        <f>IF(AJ52="","",(AJ52-AI52)/AI52)</f>
        <v>5.9198964242633802E-2</v>
      </c>
      <c r="AM52" s="198">
        <f t="shared" si="86"/>
        <v>1.9828769390109828</v>
      </c>
      <c r="AN52" s="157">
        <f t="shared" si="87"/>
        <v>1.9988227993313985</v>
      </c>
      <c r="AO52" s="157">
        <f t="shared" si="88"/>
        <v>1.9749874173279136</v>
      </c>
      <c r="AP52" s="157">
        <f t="shared" si="89"/>
        <v>2.0345965286625685</v>
      </c>
      <c r="AQ52" s="157">
        <f t="shared" si="90"/>
        <v>2.0060953800975545</v>
      </c>
      <c r="AR52" s="157">
        <f t="shared" si="91"/>
        <v>2.0568406639230217</v>
      </c>
      <c r="AS52" s="157">
        <f t="shared" si="92"/>
        <v>2.6533769046368283</v>
      </c>
      <c r="AT52" s="157">
        <f t="shared" si="93"/>
        <v>2.647838667682183</v>
      </c>
      <c r="AU52" s="157">
        <f t="shared" si="94"/>
        <v>2.631341738074287</v>
      </c>
      <c r="AV52" s="157">
        <f t="shared" si="95"/>
        <v>2.536018842558001</v>
      </c>
      <c r="AW52" s="157">
        <f t="shared" si="96"/>
        <v>2.4832292547690611</v>
      </c>
      <c r="AX52" s="157">
        <f t="shared" si="97"/>
        <v>2.5417049850064632</v>
      </c>
      <c r="AY52" s="157">
        <f t="shared" si="98"/>
        <v>2.7055411202134874</v>
      </c>
      <c r="AZ52" s="157">
        <f t="shared" si="99"/>
        <v>2.9706571579345149</v>
      </c>
      <c r="BA52" s="157">
        <f t="shared" si="100"/>
        <v>2.83372453732248</v>
      </c>
      <c r="BB52" s="157">
        <f t="shared" si="101"/>
        <v>2.7475571891892447</v>
      </c>
      <c r="BC52" s="52">
        <f t="shared" si="102"/>
        <v>-3.0407806756916726E-2</v>
      </c>
      <c r="BF52" s="105"/>
    </row>
    <row r="53" spans="1:58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147087.34000000023</v>
      </c>
      <c r="Q53" s="202">
        <v>145608.72999999975</v>
      </c>
      <c r="R53" s="52">
        <f t="shared" si="103"/>
        <v>-1.0052598680487922E-2</v>
      </c>
      <c r="T53" s="109" t="s">
        <v>75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43705.949999999953</v>
      </c>
      <c r="AI53" s="154">
        <v>44325.040000000037</v>
      </c>
      <c r="AJ53" s="119">
        <v>39751.333999999988</v>
      </c>
      <c r="AK53" s="52">
        <f t="shared" ref="AK53:AK67" si="104">IF(AJ53="","",(AJ53-AI53)/AI53)</f>
        <v>-0.10318560344220885</v>
      </c>
      <c r="AM53" s="198">
        <f t="shared" si="86"/>
        <v>2.0077226683000542</v>
      </c>
      <c r="AN53" s="157">
        <f t="shared" si="87"/>
        <v>1.8315235126543004</v>
      </c>
      <c r="AO53" s="157">
        <f t="shared" si="88"/>
        <v>1.8119557041330736</v>
      </c>
      <c r="AP53" s="157">
        <f t="shared" si="89"/>
        <v>2.0167206334389824</v>
      </c>
      <c r="AQ53" s="157">
        <f t="shared" si="90"/>
        <v>1.9826132412987234</v>
      </c>
      <c r="AR53" s="157">
        <f t="shared" si="91"/>
        <v>2.113228319300315</v>
      </c>
      <c r="AS53" s="157">
        <f t="shared" si="92"/>
        <v>2.602660007755369</v>
      </c>
      <c r="AT53" s="157">
        <f t="shared" si="93"/>
        <v>2.6739934021991134</v>
      </c>
      <c r="AU53" s="157">
        <f t="shared" si="94"/>
        <v>2.617554001228326</v>
      </c>
      <c r="AV53" s="157">
        <f t="shared" si="95"/>
        <v>2.609925131515602</v>
      </c>
      <c r="AW53" s="157">
        <f t="shared" si="96"/>
        <v>2.6161012043466729</v>
      </c>
      <c r="AX53" s="157">
        <f t="shared" si="97"/>
        <v>2.8377757985763976</v>
      </c>
      <c r="AY53" s="157">
        <f t="shared" si="98"/>
        <v>2.8495931602522742</v>
      </c>
      <c r="AZ53" s="157">
        <f t="shared" si="99"/>
        <v>2.915374271088889</v>
      </c>
      <c r="BA53" s="157">
        <f t="shared" si="100"/>
        <v>3.0135183626272637</v>
      </c>
      <c r="BB53" s="157">
        <f t="shared" si="101"/>
        <v>2.7300103503409483</v>
      </c>
      <c r="BC53" s="52">
        <f t="shared" si="102"/>
        <v>-9.4078740585189516E-2</v>
      </c>
      <c r="BF53" s="105"/>
    </row>
    <row r="54" spans="1:58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174114.08</v>
      </c>
      <c r="Q54" s="202">
        <v>137872.80999999994</v>
      </c>
      <c r="R54" s="52">
        <f t="shared" si="103"/>
        <v>-0.20814669324847279</v>
      </c>
      <c r="T54" s="109" t="s">
        <v>76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50417.648999999969</v>
      </c>
      <c r="AJ54" s="119">
        <v>41389.866999999998</v>
      </c>
      <c r="AK54" s="52">
        <f t="shared" si="104"/>
        <v>-0.17905995577064643</v>
      </c>
      <c r="AM54" s="198">
        <f t="shared" si="86"/>
        <v>1.9069227134443323</v>
      </c>
      <c r="AN54" s="157">
        <f t="shared" si="87"/>
        <v>1.915464103514757</v>
      </c>
      <c r="AO54" s="157">
        <f t="shared" si="88"/>
        <v>1.8761332001822941</v>
      </c>
      <c r="AP54" s="157">
        <f t="shared" si="89"/>
        <v>1.8126793237794652</v>
      </c>
      <c r="AQ54" s="157">
        <f t="shared" si="90"/>
        <v>2.2034024597762674</v>
      </c>
      <c r="AR54" s="157">
        <f t="shared" si="91"/>
        <v>1.9447659298682476</v>
      </c>
      <c r="AS54" s="157">
        <f t="shared" si="92"/>
        <v>2.43607496637682</v>
      </c>
      <c r="AT54" s="157">
        <f t="shared" si="93"/>
        <v>2.3737374992869791</v>
      </c>
      <c r="AU54" s="157">
        <f t="shared" si="94"/>
        <v>2.3781815706915439</v>
      </c>
      <c r="AV54" s="157">
        <f t="shared" si="95"/>
        <v>2.4789600355286541</v>
      </c>
      <c r="AW54" s="157">
        <f t="shared" si="96"/>
        <v>2.7486232264577093</v>
      </c>
      <c r="AX54" s="157">
        <f t="shared" si="97"/>
        <v>2.7144993314116017</v>
      </c>
      <c r="AY54" s="157">
        <f t="shared" si="98"/>
        <v>2.8724249818937571</v>
      </c>
      <c r="AZ54" s="157">
        <f t="shared" si="99"/>
        <v>2.9934986347618455</v>
      </c>
      <c r="BA54" s="157">
        <f t="shared" si="100"/>
        <v>2.8956675416485544</v>
      </c>
      <c r="BB54" s="157">
        <f t="shared" si="101"/>
        <v>3.00203259801552</v>
      </c>
      <c r="BC54" s="52">
        <f t="shared" si="102"/>
        <v>3.6732482177981689E-2</v>
      </c>
      <c r="BF54" s="105"/>
    </row>
    <row r="55" spans="1:58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153585.93000000002</v>
      </c>
      <c r="Q55" s="202">
        <v>170656.78999999983</v>
      </c>
      <c r="R55" s="52">
        <f t="shared" si="103"/>
        <v>0.1111485928431062</v>
      </c>
      <c r="T55" s="109" t="s">
        <v>77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46244.032999999938</v>
      </c>
      <c r="AI55" s="154">
        <v>44658.516000000069</v>
      </c>
      <c r="AJ55" s="119">
        <v>45522.795999999966</v>
      </c>
      <c r="AK55" s="52">
        <f t="shared" si="104"/>
        <v>1.9353083743308793E-2</v>
      </c>
      <c r="AM55" s="198">
        <f t="shared" si="86"/>
        <v>1.7520340711061637</v>
      </c>
      <c r="AN55" s="157">
        <f t="shared" si="87"/>
        <v>1.7517428736684229</v>
      </c>
      <c r="AO55" s="157">
        <f t="shared" si="88"/>
        <v>1.726322321385233</v>
      </c>
      <c r="AP55" s="157">
        <f t="shared" si="89"/>
        <v>2.0015272066699175</v>
      </c>
      <c r="AQ55" s="157">
        <f t="shared" si="90"/>
        <v>2.0864842867894087</v>
      </c>
      <c r="AR55" s="157">
        <f t="shared" si="91"/>
        <v>2.3291488172697856</v>
      </c>
      <c r="AS55" s="157">
        <f t="shared" si="92"/>
        <v>2.331685483786639</v>
      </c>
      <c r="AT55" s="157">
        <f t="shared" si="93"/>
        <v>2.4456093561553693</v>
      </c>
      <c r="AU55" s="157">
        <f t="shared" si="94"/>
        <v>2.5166896261109475</v>
      </c>
      <c r="AV55" s="157">
        <f t="shared" si="95"/>
        <v>2.3149959655163963</v>
      </c>
      <c r="AW55" s="157">
        <f t="shared" si="96"/>
        <v>2.5229270215366979</v>
      </c>
      <c r="AX55" s="157">
        <f t="shared" si="97"/>
        <v>2.6525523763560646</v>
      </c>
      <c r="AY55" s="157">
        <f t="shared" si="98"/>
        <v>2.8703441202536228</v>
      </c>
      <c r="AZ55" s="157">
        <f t="shared" si="99"/>
        <v>3.0225642456212709</v>
      </c>
      <c r="BA55" s="157">
        <f t="shared" si="100"/>
        <v>2.9077218206120876</v>
      </c>
      <c r="BB55" s="157">
        <f t="shared" si="101"/>
        <v>2.6675056995974207</v>
      </c>
      <c r="BC55" s="52">
        <f t="shared" si="102"/>
        <v>-8.2613171353544554E-2</v>
      </c>
      <c r="BF55" s="105"/>
    </row>
    <row r="56" spans="1:58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140466.85000000006</v>
      </c>
      <c r="Q56" s="202">
        <v>149551.03000000006</v>
      </c>
      <c r="R56" s="52">
        <f t="shared" si="103"/>
        <v>6.4671344164121208E-2</v>
      </c>
      <c r="T56" s="109" t="s">
        <v>78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52513.994000000006</v>
      </c>
      <c r="AI56" s="154">
        <v>40010.997000000061</v>
      </c>
      <c r="AJ56" s="119">
        <v>42659.66199999996</v>
      </c>
      <c r="AK56" s="52">
        <f t="shared" si="104"/>
        <v>6.6198425397894861E-2</v>
      </c>
      <c r="AM56" s="198">
        <f t="shared" si="86"/>
        <v>2.1642824699311363</v>
      </c>
      <c r="AN56" s="157">
        <f t="shared" si="87"/>
        <v>1.6258312843389231</v>
      </c>
      <c r="AO56" s="157">
        <f t="shared" si="88"/>
        <v>1.8444156881700937</v>
      </c>
      <c r="AP56" s="157">
        <f t="shared" si="89"/>
        <v>2.2679253964330508</v>
      </c>
      <c r="AQ56" s="157">
        <f t="shared" si="90"/>
        <v>1.9775145141985686</v>
      </c>
      <c r="AR56" s="157">
        <f t="shared" si="91"/>
        <v>2.2301042720461464</v>
      </c>
      <c r="AS56" s="157">
        <f t="shared" si="92"/>
        <v>2.4649217088977964</v>
      </c>
      <c r="AT56" s="157">
        <f t="shared" si="93"/>
        <v>2.2994092133916011</v>
      </c>
      <c r="AU56" s="157">
        <f t="shared" si="94"/>
        <v>2.5374049995421668</v>
      </c>
      <c r="AV56" s="157">
        <f t="shared" si="95"/>
        <v>2.5635245583717103</v>
      </c>
      <c r="AW56" s="157">
        <f t="shared" si="96"/>
        <v>2.3079094660369694</v>
      </c>
      <c r="AX56" s="157">
        <f t="shared" si="97"/>
        <v>2.6287498593130412</v>
      </c>
      <c r="AY56" s="157">
        <f t="shared" si="98"/>
        <v>2.8590970820133683</v>
      </c>
      <c r="AZ56" s="157">
        <f t="shared" si="99"/>
        <v>2.9141194246386446</v>
      </c>
      <c r="BA56" s="157">
        <f t="shared" si="100"/>
        <v>2.848429860853293</v>
      </c>
      <c r="BB56" s="157">
        <f t="shared" ref="BB56:BB59" si="105">(AJ56/Q56)*10</f>
        <v>2.8525154256710867</v>
      </c>
      <c r="BC56" s="52">
        <f t="shared" ref="BC56:BC59" si="106">IF(BB56="","",(BB56-BA56)/BA56)</f>
        <v>1.4343217201668664E-3</v>
      </c>
      <c r="BF56" s="105"/>
    </row>
    <row r="57" spans="1:58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202498.54000000012</v>
      </c>
      <c r="Q57" s="202">
        <v>215410.41999999972</v>
      </c>
      <c r="R57" s="52">
        <f t="shared" si="103"/>
        <v>6.376283009250136E-2</v>
      </c>
      <c r="T57" s="109" t="s">
        <v>79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53523.881999999991</v>
      </c>
      <c r="AI57" s="154">
        <v>57172.883000000023</v>
      </c>
      <c r="AJ57" s="119">
        <v>56747.513999999923</v>
      </c>
      <c r="AK57" s="52">
        <f t="shared" si="104"/>
        <v>-7.4400481081232242E-3</v>
      </c>
      <c r="AM57" s="198">
        <f t="shared" si="86"/>
        <v>1.78028436914874</v>
      </c>
      <c r="AN57" s="157">
        <f t="shared" si="87"/>
        <v>1.8490670998920886</v>
      </c>
      <c r="AO57" s="157">
        <f t="shared" si="88"/>
        <v>2.0713675613226452</v>
      </c>
      <c r="AP57" s="157">
        <f t="shared" si="89"/>
        <v>2.6398668876056313</v>
      </c>
      <c r="AQ57" s="157">
        <f t="shared" si="90"/>
        <v>2.1564433770399614</v>
      </c>
      <c r="AR57" s="157">
        <f t="shared" si="91"/>
        <v>2.2613040218962874</v>
      </c>
      <c r="AS57" s="157">
        <f t="shared" si="92"/>
        <v>2.3003462816760107</v>
      </c>
      <c r="AT57" s="157">
        <f t="shared" si="93"/>
        <v>2.695125703096739</v>
      </c>
      <c r="AU57" s="157">
        <f t="shared" si="94"/>
        <v>2.7967861439132284</v>
      </c>
      <c r="AV57" s="157">
        <f t="shared" si="95"/>
        <v>2.7346902490333531</v>
      </c>
      <c r="AW57" s="157">
        <f t="shared" si="96"/>
        <v>2.5669833050728972</v>
      </c>
      <c r="AX57" s="157">
        <f t="shared" si="97"/>
        <v>2.8743178526367079</v>
      </c>
      <c r="AY57" s="157">
        <f t="shared" si="98"/>
        <v>2.9092003555062247</v>
      </c>
      <c r="AZ57" s="157">
        <f t="shared" si="99"/>
        <v>3.0626846947596857</v>
      </c>
      <c r="BA57" s="157">
        <f t="shared" si="100"/>
        <v>2.8233726030814834</v>
      </c>
      <c r="BB57" s="157">
        <f t="shared" si="105"/>
        <v>2.6343903883572577</v>
      </c>
      <c r="BC57" s="52">
        <f t="shared" si="106"/>
        <v>-6.6934918373142416E-2</v>
      </c>
      <c r="BF57" s="105"/>
    </row>
    <row r="58" spans="1:58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159516.40999999989</v>
      </c>
      <c r="Q58" s="202">
        <v>162421.80999999994</v>
      </c>
      <c r="R58" s="52">
        <f t="shared" si="103"/>
        <v>1.8213800072356533E-2</v>
      </c>
      <c r="T58" s="109" t="s">
        <v>80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40524.563000000024</v>
      </c>
      <c r="AI58" s="154">
        <v>43593.326999999947</v>
      </c>
      <c r="AJ58" s="119">
        <v>41237.880000000085</v>
      </c>
      <c r="AK58" s="52">
        <f t="shared" si="104"/>
        <v>-5.4032283427228774E-2</v>
      </c>
      <c r="AM58" s="198">
        <f t="shared" si="86"/>
        <v>1.6675286305808483</v>
      </c>
      <c r="AN58" s="157">
        <f t="shared" si="87"/>
        <v>1.5335201199016324</v>
      </c>
      <c r="AO58" s="157">
        <f t="shared" si="88"/>
        <v>1.7218122402971472</v>
      </c>
      <c r="AP58" s="157">
        <f t="shared" si="89"/>
        <v>2.1904030522566904</v>
      </c>
      <c r="AQ58" s="157">
        <f t="shared" si="90"/>
        <v>2.2098559498187784</v>
      </c>
      <c r="AR58" s="157">
        <f t="shared" si="91"/>
        <v>1.9543144793232015</v>
      </c>
      <c r="AS58" s="157">
        <f t="shared" si="92"/>
        <v>2.3412179443459293</v>
      </c>
      <c r="AT58" s="157">
        <f t="shared" si="93"/>
        <v>2.250318511572504</v>
      </c>
      <c r="AU58" s="157">
        <f t="shared" si="94"/>
        <v>2.5225098647387783</v>
      </c>
      <c r="AV58" s="157">
        <f t="shared" si="95"/>
        <v>2.5830822495328061</v>
      </c>
      <c r="AW58" s="157">
        <f t="shared" si="96"/>
        <v>2.554902722610267</v>
      </c>
      <c r="AX58" s="157">
        <f t="shared" si="97"/>
        <v>2.4572668535012139</v>
      </c>
      <c r="AY58" s="157">
        <f t="shared" si="98"/>
        <v>2.8936638936443257</v>
      </c>
      <c r="AZ58" s="157">
        <f t="shared" si="99"/>
        <v>2.4755120501468113</v>
      </c>
      <c r="BA58" s="157">
        <f t="shared" si="100"/>
        <v>2.7328427840120009</v>
      </c>
      <c r="BB58" s="157">
        <f t="shared" si="105"/>
        <v>2.5389373508397735</v>
      </c>
      <c r="BC58" s="52">
        <f t="shared" si="106"/>
        <v>-7.0953746152773903E-2</v>
      </c>
      <c r="BF58" s="105"/>
    </row>
    <row r="59" spans="1:58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145643.49999999985</v>
      </c>
      <c r="Q59" s="202">
        <v>170609.69999999995</v>
      </c>
      <c r="R59" s="52">
        <f t="shared" si="103"/>
        <v>0.17141993978447459</v>
      </c>
      <c r="T59" s="109" t="s">
        <v>81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44696.855999999992</v>
      </c>
      <c r="AI59" s="154">
        <v>45783.413999999982</v>
      </c>
      <c r="AJ59" s="119">
        <v>50555.908000000047</v>
      </c>
      <c r="AK59" s="52">
        <f t="shared" si="104"/>
        <v>0.10424067545509093</v>
      </c>
      <c r="AM59" s="198">
        <f t="shared" si="86"/>
        <v>2.0176378539558204</v>
      </c>
      <c r="AN59" s="157">
        <f t="shared" si="87"/>
        <v>2.1322284964573752</v>
      </c>
      <c r="AO59" s="157">
        <f t="shared" si="88"/>
        <v>2.0698124355501131</v>
      </c>
      <c r="AP59" s="157">
        <f t="shared" si="89"/>
        <v>2.4195441735474672</v>
      </c>
      <c r="AQ59" s="157">
        <f t="shared" si="90"/>
        <v>2.2147954439362096</v>
      </c>
      <c r="AR59" s="157">
        <f t="shared" si="91"/>
        <v>2.4385642559372496</v>
      </c>
      <c r="AS59" s="157">
        <f t="shared" si="92"/>
        <v>2.6162790798815738</v>
      </c>
      <c r="AT59" s="157">
        <f t="shared" si="93"/>
        <v>2.741714467283753</v>
      </c>
      <c r="AU59" s="157">
        <f t="shared" si="94"/>
        <v>2.9662199105238427</v>
      </c>
      <c r="AV59" s="157">
        <f t="shared" si="95"/>
        <v>2.6555324622013563</v>
      </c>
      <c r="AW59" s="157">
        <f t="shared" si="96"/>
        <v>2.786435485029668</v>
      </c>
      <c r="AX59" s="157">
        <f t="shared" si="97"/>
        <v>3.3033356079417873</v>
      </c>
      <c r="AY59" s="157">
        <f t="shared" si="98"/>
        <v>2.9680519543547716</v>
      </c>
      <c r="AZ59" s="157">
        <f t="shared" si="99"/>
        <v>2.9669090697886649</v>
      </c>
      <c r="BA59" s="157">
        <f t="shared" si="100"/>
        <v>3.1435260756573435</v>
      </c>
      <c r="BB59" s="157">
        <f t="shared" si="105"/>
        <v>2.963249334592351</v>
      </c>
      <c r="BC59" s="52">
        <f t="shared" si="106"/>
        <v>-5.7348575047940352E-2</v>
      </c>
      <c r="BF59" s="105"/>
    </row>
    <row r="60" spans="1:58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201987.18000000005</v>
      </c>
      <c r="Q60" s="202">
        <v>208103.76999999976</v>
      </c>
      <c r="R60" s="52">
        <f t="shared" si="103"/>
        <v>3.0282070376940279E-2</v>
      </c>
      <c r="T60" s="109" t="s">
        <v>82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47790.303999999967</v>
      </c>
      <c r="AI60" s="154">
        <v>64666.687999999958</v>
      </c>
      <c r="AJ60" s="119">
        <v>64761.796000000031</v>
      </c>
      <c r="AK60" s="52">
        <f t="shared" si="104"/>
        <v>1.4707417828492004E-3</v>
      </c>
      <c r="AM60" s="198">
        <f t="shared" si="86"/>
        <v>2.3647140718469641</v>
      </c>
      <c r="AN60" s="157">
        <f t="shared" si="87"/>
        <v>2.2614935016861302</v>
      </c>
      <c r="AO60" s="157">
        <f t="shared" si="88"/>
        <v>2.5580688905462297</v>
      </c>
      <c r="AP60" s="157">
        <f t="shared" si="89"/>
        <v>2.3603331049966276</v>
      </c>
      <c r="AQ60" s="157">
        <f t="shared" si="90"/>
        <v>2.5709811698639262</v>
      </c>
      <c r="AR60" s="157">
        <f t="shared" si="91"/>
        <v>2.426905203187177</v>
      </c>
      <c r="AS60" s="157">
        <f t="shared" si="92"/>
        <v>2.7569178405590455</v>
      </c>
      <c r="AT60" s="157">
        <f t="shared" si="93"/>
        <v>2.568696662723287</v>
      </c>
      <c r="AU60" s="157">
        <f t="shared" si="94"/>
        <v>2.9967018158701015</v>
      </c>
      <c r="AV60" s="157">
        <f t="shared" si="95"/>
        <v>2.6446157846551293</v>
      </c>
      <c r="AW60" s="157">
        <f t="shared" si="96"/>
        <v>2.8633281235413843</v>
      </c>
      <c r="AX60" s="157">
        <f t="shared" si="97"/>
        <v>3.0177047586960484</v>
      </c>
      <c r="AY60" s="157">
        <f t="shared" si="98"/>
        <v>3.1907721970477527</v>
      </c>
      <c r="AZ60" s="157">
        <f t="shared" si="99"/>
        <v>3.0720834500865446</v>
      </c>
      <c r="BA60" s="157">
        <f t="shared" si="100"/>
        <v>3.2015243739726422</v>
      </c>
      <c r="BB60" s="157">
        <f t="shared" ref="BB60" si="107">(AJ60/Q60)*10</f>
        <v>3.1119953281000203</v>
      </c>
      <c r="BC60" s="52">
        <f t="shared" ref="BC60" si="108">IF(BB60="","",(BB60-BA60)/BA60)</f>
        <v>-2.7964505471351112E-2</v>
      </c>
      <c r="BF60" s="105"/>
    </row>
    <row r="61" spans="1:58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172490.83000000034</v>
      </c>
      <c r="Q61" s="202"/>
      <c r="R61" s="52" t="str">
        <f t="shared" si="103"/>
        <v/>
      </c>
      <c r="T61" s="109" t="s">
        <v>83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45087.425000000017</v>
      </c>
      <c r="AI61" s="154">
        <v>51767.552000000003</v>
      </c>
      <c r="AJ61" s="119"/>
      <c r="AK61" s="52" t="str">
        <f t="shared" si="104"/>
        <v/>
      </c>
      <c r="AM61" s="198">
        <f t="shared" ref="AM61:AN67" si="109">(U61/B61)*10</f>
        <v>1.9784200067392308</v>
      </c>
      <c r="AN61" s="157">
        <f t="shared" si="109"/>
        <v>1.9672226836151285</v>
      </c>
      <c r="AO61" s="157">
        <f t="shared" ref="AO61:AZ63" si="110">IF(W61="","",(W61/D61)*10)</f>
        <v>2.1967931517532344</v>
      </c>
      <c r="AP61" s="157">
        <f t="shared" si="110"/>
        <v>2.3729260081576027</v>
      </c>
      <c r="AQ61" s="157">
        <f t="shared" si="110"/>
        <v>2.4758168420606395</v>
      </c>
      <c r="AR61" s="157">
        <f t="shared" si="110"/>
        <v>2.4958910965727048</v>
      </c>
      <c r="AS61" s="157">
        <f t="shared" si="110"/>
        <v>2.8239750172941114</v>
      </c>
      <c r="AT61" s="157">
        <f t="shared" si="110"/>
        <v>2.95999563618712</v>
      </c>
      <c r="AU61" s="157">
        <f t="shared" si="110"/>
        <v>2.8613877922934243</v>
      </c>
      <c r="AV61" s="157">
        <f t="shared" si="110"/>
        <v>2.7146381384743794</v>
      </c>
      <c r="AW61" s="157">
        <f t="shared" si="110"/>
        <v>2.7936391721613445</v>
      </c>
      <c r="AX61" s="157">
        <f t="shared" si="110"/>
        <v>3.094595117974555</v>
      </c>
      <c r="AY61" s="157">
        <f t="shared" si="110"/>
        <v>2.9794973919702468</v>
      </c>
      <c r="AZ61" s="157">
        <f t="shared" si="110"/>
        <v>3.0009551822447307</v>
      </c>
      <c r="BA61" s="157">
        <f t="shared" ref="BA61:BA63" si="111">IF(AI61="","",(AI61/P61)*10)</f>
        <v>3.0011770480784343</v>
      </c>
      <c r="BB61" s="157" t="str">
        <f t="shared" ref="BB61:BB63" si="112">IF(AJ61="","",(AJ61/Q61)*10)</f>
        <v/>
      </c>
      <c r="BC61" s="52" t="str">
        <f t="shared" si="102"/>
        <v/>
      </c>
      <c r="BF61" s="105"/>
    </row>
    <row r="62" spans="1:58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117416.39999999989</v>
      </c>
      <c r="Q62" s="203"/>
      <c r="R62" s="52" t="str">
        <f t="shared" si="103"/>
        <v/>
      </c>
      <c r="T62" s="110" t="s">
        <v>84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35940.125999999989</v>
      </c>
      <c r="AI62" s="155">
        <v>37743.594000000026</v>
      </c>
      <c r="AJ62" s="123"/>
      <c r="AK62" s="52" t="str">
        <f t="shared" si="104"/>
        <v/>
      </c>
      <c r="AM62" s="198">
        <f t="shared" si="109"/>
        <v>2.0408556968710365</v>
      </c>
      <c r="AN62" s="157">
        <f t="shared" si="109"/>
        <v>1.8586959199657298</v>
      </c>
      <c r="AO62" s="157">
        <f t="shared" si="110"/>
        <v>2.3103681372605527</v>
      </c>
      <c r="AP62" s="157">
        <f t="shared" si="110"/>
        <v>2.494909882777443</v>
      </c>
      <c r="AQ62" s="157">
        <f t="shared" si="110"/>
        <v>2.357121537342076</v>
      </c>
      <c r="AR62" s="157">
        <f t="shared" si="110"/>
        <v>2.6659387435479127</v>
      </c>
      <c r="AS62" s="157">
        <f t="shared" si="110"/>
        <v>3.190162257970441</v>
      </c>
      <c r="AT62" s="157">
        <f t="shared" si="110"/>
        <v>3.0157583548138938</v>
      </c>
      <c r="AU62" s="157">
        <f t="shared" si="110"/>
        <v>3.3894753383554024</v>
      </c>
      <c r="AV62" s="157">
        <f t="shared" si="110"/>
        <v>3.080067195408315</v>
      </c>
      <c r="AW62" s="157">
        <f t="shared" si="110"/>
        <v>2.920769071613742</v>
      </c>
      <c r="AX62" s="157">
        <f t="shared" si="110"/>
        <v>2.7992960150697193</v>
      </c>
      <c r="AY62" s="157">
        <f t="shared" si="110"/>
        <v>3.0658930312246784</v>
      </c>
      <c r="AZ62" s="157">
        <f t="shared" si="110"/>
        <v>3.2488675331789625</v>
      </c>
      <c r="BA62" s="157">
        <f t="shared" si="111"/>
        <v>3.2145078540987511</v>
      </c>
      <c r="BB62" s="157" t="str">
        <f t="shared" si="112"/>
        <v/>
      </c>
      <c r="BC62" s="52" t="str">
        <f t="shared" si="102"/>
        <v/>
      </c>
      <c r="BF62" s="105"/>
    </row>
    <row r="63" spans="1:58" ht="20.100000000000001" customHeight="1" thickBot="1" x14ac:dyDescent="0.3">
      <c r="A63" s="35" t="str">
        <f>A19</f>
        <v>jan-out</v>
      </c>
      <c r="B63" s="167">
        <f>SUM(B51:B60)</f>
        <v>964363.14</v>
      </c>
      <c r="C63" s="168">
        <f t="shared" ref="C63:Q63" si="113">SUM(C51:C60)</f>
        <v>1148068.1200000003</v>
      </c>
      <c r="D63" s="168">
        <f t="shared" si="113"/>
        <v>1258921.3899999997</v>
      </c>
      <c r="E63" s="168">
        <f t="shared" si="113"/>
        <v>1188991.1700000002</v>
      </c>
      <c r="F63" s="168">
        <f t="shared" si="113"/>
        <v>1217785.2299999997</v>
      </c>
      <c r="G63" s="168">
        <f t="shared" si="113"/>
        <v>1193375.9400000002</v>
      </c>
      <c r="H63" s="168">
        <f t="shared" si="113"/>
        <v>932408.65999999957</v>
      </c>
      <c r="I63" s="168">
        <f t="shared" si="113"/>
        <v>1105633.9399999995</v>
      </c>
      <c r="J63" s="168">
        <f t="shared" si="113"/>
        <v>1080511.47</v>
      </c>
      <c r="K63" s="168">
        <f t="shared" si="113"/>
        <v>1182431.3499999992</v>
      </c>
      <c r="L63" s="168">
        <f t="shared" si="113"/>
        <v>1443404.3500000003</v>
      </c>
      <c r="M63" s="168">
        <f t="shared" si="113"/>
        <v>1491071.3599999989</v>
      </c>
      <c r="N63" s="168">
        <f t="shared" si="113"/>
        <v>1484766.6299999994</v>
      </c>
      <c r="O63" s="168">
        <f t="shared" si="113"/>
        <v>1516332.6300000004</v>
      </c>
      <c r="P63" s="168">
        <f t="shared" si="113"/>
        <v>1588965.87</v>
      </c>
      <c r="Q63" s="169">
        <f t="shared" si="113"/>
        <v>1651724.629999999</v>
      </c>
      <c r="R63" s="57">
        <f t="shared" si="103"/>
        <v>3.9496606682935767E-2</v>
      </c>
      <c r="T63" s="109"/>
      <c r="U63" s="167">
        <f>SUM(U51:U60)</f>
        <v>187162.79400000005</v>
      </c>
      <c r="V63" s="168">
        <f t="shared" ref="V63:AJ63" si="114">SUM(V51:V60)</f>
        <v>218074.37899999999</v>
      </c>
      <c r="W63" s="168">
        <f t="shared" si="114"/>
        <v>244294.65600000002</v>
      </c>
      <c r="X63" s="168">
        <f t="shared" si="114"/>
        <v>261504.63099999994</v>
      </c>
      <c r="Y63" s="168">
        <f t="shared" si="114"/>
        <v>262621.15500000014</v>
      </c>
      <c r="Z63" s="168">
        <f t="shared" si="114"/>
        <v>261749.48599999998</v>
      </c>
      <c r="AA63" s="168">
        <f t="shared" si="114"/>
        <v>233282.65000000005</v>
      </c>
      <c r="AB63" s="168">
        <f t="shared" si="114"/>
        <v>276756.03000000003</v>
      </c>
      <c r="AC63" s="168">
        <f t="shared" si="114"/>
        <v>287690.04700000002</v>
      </c>
      <c r="AD63" s="168">
        <f t="shared" si="114"/>
        <v>303413.45200000005</v>
      </c>
      <c r="AE63" s="168">
        <f t="shared" si="114"/>
        <v>377964.29000000004</v>
      </c>
      <c r="AF63" s="168">
        <f t="shared" si="114"/>
        <v>412251.16900000005</v>
      </c>
      <c r="AG63" s="168">
        <f t="shared" si="114"/>
        <v>430420.83600000018</v>
      </c>
      <c r="AH63" s="168">
        <f t="shared" si="114"/>
        <v>439193.10299999989</v>
      </c>
      <c r="AI63" s="168">
        <f t="shared" si="114"/>
        <v>468180.75600000005</v>
      </c>
      <c r="AJ63" s="169">
        <f t="shared" si="114"/>
        <v>463049.91899999994</v>
      </c>
      <c r="AK63" s="57">
        <f t="shared" si="104"/>
        <v>-1.0959094183700526E-2</v>
      </c>
      <c r="AM63" s="199">
        <f t="shared" si="109"/>
        <v>1.9407916607015907</v>
      </c>
      <c r="AN63" s="173">
        <f t="shared" si="109"/>
        <v>1.8994898926380774</v>
      </c>
      <c r="AO63" s="173">
        <f t="shared" si="110"/>
        <v>1.9405076277240796</v>
      </c>
      <c r="AP63" s="173">
        <f t="shared" si="110"/>
        <v>2.1993824478948816</v>
      </c>
      <c r="AQ63" s="173">
        <f t="shared" si="110"/>
        <v>2.1565473823327634</v>
      </c>
      <c r="AR63" s="173">
        <f t="shared" si="110"/>
        <v>2.1933531356430729</v>
      </c>
      <c r="AS63" s="173">
        <f t="shared" si="110"/>
        <v>2.50193568558233</v>
      </c>
      <c r="AT63" s="173">
        <f t="shared" si="110"/>
        <v>2.5031434002469224</v>
      </c>
      <c r="AU63" s="173">
        <f t="shared" si="110"/>
        <v>2.6625357989027183</v>
      </c>
      <c r="AV63" s="173">
        <f t="shared" si="110"/>
        <v>2.5660132573447099</v>
      </c>
      <c r="AW63" s="173">
        <f t="shared" si="110"/>
        <v>2.6185613892600501</v>
      </c>
      <c r="AX63" s="173">
        <f t="shared" si="110"/>
        <v>2.7647983863092933</v>
      </c>
      <c r="AY63" s="173">
        <f t="shared" si="110"/>
        <v>2.8989123765530773</v>
      </c>
      <c r="AZ63" s="173">
        <f t="shared" si="110"/>
        <v>2.8964166193534973</v>
      </c>
      <c r="BA63" s="173">
        <f t="shared" si="111"/>
        <v>2.9464494161853838</v>
      </c>
      <c r="BB63" s="173">
        <f t="shared" si="112"/>
        <v>2.8034329124219708</v>
      </c>
      <c r="BC63" s="61">
        <f t="shared" si="102"/>
        <v>-4.8538591220265749E-2</v>
      </c>
      <c r="BF63" s="105"/>
    </row>
    <row r="64" spans="1:58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15">SUM(E51:E53)</f>
        <v>307586.39999999991</v>
      </c>
      <c r="F64" s="154">
        <f t="shared" si="115"/>
        <v>312002.81999999983</v>
      </c>
      <c r="G64" s="154">
        <f t="shared" si="115"/>
        <v>314085.74999999994</v>
      </c>
      <c r="H64" s="154">
        <f t="shared" si="115"/>
        <v>225185.55999999994</v>
      </c>
      <c r="I64" s="154">
        <f t="shared" si="115"/>
        <v>291368.51999999996</v>
      </c>
      <c r="J64" s="154">
        <f t="shared" si="115"/>
        <v>290915.21000000002</v>
      </c>
      <c r="K64" s="154">
        <f t="shared" si="115"/>
        <v>314581.43999999971</v>
      </c>
      <c r="L64" s="154">
        <f t="shared" si="115"/>
        <v>387624.22000000009</v>
      </c>
      <c r="M64" s="154">
        <f t="shared" si="115"/>
        <v>406414.74999999977</v>
      </c>
      <c r="N64" s="154">
        <f t="shared" si="115"/>
        <v>411776.26999999984</v>
      </c>
      <c r="O64" s="154">
        <f t="shared" ref="O64:P64" si="116">SUM(O51:O53)</f>
        <v>412801.68999999994</v>
      </c>
      <c r="P64" s="154">
        <f t="shared" si="116"/>
        <v>411153.38000000012</v>
      </c>
      <c r="Q64" s="154">
        <f t="shared" ref="Q64" si="117">SUM(Q51:Q53)</f>
        <v>437098.29999999981</v>
      </c>
      <c r="R64" s="52">
        <f t="shared" si="103"/>
        <v>6.3102776876112959E-2</v>
      </c>
      <c r="T64" s="108" t="s">
        <v>85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I64" si="118">SUM(Y51:Y53)</f>
        <v>61448.611999999994</v>
      </c>
      <c r="Z64" s="154">
        <f t="shared" si="118"/>
        <v>65590.697999999975</v>
      </c>
      <c r="AA64" s="154">
        <f t="shared" si="118"/>
        <v>58604.442999999985</v>
      </c>
      <c r="AB64" s="154">
        <f t="shared" si="118"/>
        <v>74095.891999999963</v>
      </c>
      <c r="AC64" s="154">
        <f t="shared" si="118"/>
        <v>76343.599000000002</v>
      </c>
      <c r="AD64" s="154">
        <f t="shared" si="118"/>
        <v>80321.476000000039</v>
      </c>
      <c r="AE64" s="154">
        <f t="shared" si="118"/>
        <v>99368.438000000038</v>
      </c>
      <c r="AF64" s="154">
        <f t="shared" si="118"/>
        <v>107006.38200000001</v>
      </c>
      <c r="AG64" s="154">
        <f t="shared" si="118"/>
        <v>114366.99700000009</v>
      </c>
      <c r="AH64" s="154">
        <f t="shared" ref="AH64" si="119">SUM(AH51:AH53)</f>
        <v>116285.541</v>
      </c>
      <c r="AI64" s="154">
        <f t="shared" si="118"/>
        <v>121877.28200000006</v>
      </c>
      <c r="AJ64" s="119">
        <f>IF(AJ53="","",SUM(AJ51:AJ53))</f>
        <v>120174.49599999996</v>
      </c>
      <c r="AK64" s="52">
        <f t="shared" si="104"/>
        <v>-1.3971315835547664E-2</v>
      </c>
      <c r="AM64" s="197">
        <f t="shared" si="109"/>
        <v>1.9450344091466372</v>
      </c>
      <c r="AN64" s="156">
        <f t="shared" si="109"/>
        <v>1.9790475308153666</v>
      </c>
      <c r="AO64" s="156">
        <f t="shared" ref="AO64:AZ66" si="120">(W64/D64)*10</f>
        <v>1.7976382565582869</v>
      </c>
      <c r="AP64" s="156">
        <f t="shared" si="120"/>
        <v>2.0596266935079059</v>
      </c>
      <c r="AQ64" s="156">
        <f t="shared" si="120"/>
        <v>1.9694889937212756</v>
      </c>
      <c r="AR64" s="156">
        <f t="shared" si="120"/>
        <v>2.0883054388809423</v>
      </c>
      <c r="AS64" s="156">
        <f t="shared" si="120"/>
        <v>2.6024956040698171</v>
      </c>
      <c r="AT64" s="156">
        <f t="shared" si="120"/>
        <v>2.5430301118322589</v>
      </c>
      <c r="AU64" s="156">
        <f t="shared" si="120"/>
        <v>2.6242560160398627</v>
      </c>
      <c r="AV64" s="156">
        <f t="shared" si="120"/>
        <v>2.5532808292822393</v>
      </c>
      <c r="AW64" s="156">
        <f t="shared" si="120"/>
        <v>2.5635250036749513</v>
      </c>
      <c r="AX64" s="156">
        <f t="shared" si="120"/>
        <v>2.6329354926217627</v>
      </c>
      <c r="AY64" s="156">
        <f t="shared" si="120"/>
        <v>2.7774062113875608</v>
      </c>
      <c r="AZ64" s="156">
        <f t="shared" si="120"/>
        <v>2.8169831620602137</v>
      </c>
      <c r="BA64" s="156">
        <f t="shared" ref="BA64:BA66" si="121">(AI64/P64)*10</f>
        <v>2.9642777593121092</v>
      </c>
      <c r="BB64" s="156">
        <f t="shared" ref="BB64" si="122">(AJ64/Q64)*10</f>
        <v>2.7493700158522696</v>
      </c>
      <c r="BC64" s="61">
        <f t="shared" si="102"/>
        <v>-7.2499192352916075E-2</v>
      </c>
    </row>
    <row r="65" spans="1:55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23">SUM(E54:E56)</f>
        <v>341280.04000000004</v>
      </c>
      <c r="F65" s="154">
        <f t="shared" si="123"/>
        <v>330986.2099999999</v>
      </c>
      <c r="G65" s="154">
        <f t="shared" si="123"/>
        <v>352389.62000000011</v>
      </c>
      <c r="H65" s="154">
        <f t="shared" si="123"/>
        <v>271249.88999999984</v>
      </c>
      <c r="I65" s="154">
        <f t="shared" si="123"/>
        <v>338059.84999999963</v>
      </c>
      <c r="J65" s="154">
        <f t="shared" si="123"/>
        <v>341622.02</v>
      </c>
      <c r="K65" s="154">
        <f t="shared" si="123"/>
        <v>348164.02999999968</v>
      </c>
      <c r="L65" s="154">
        <f t="shared" si="123"/>
        <v>373006.16999999981</v>
      </c>
      <c r="M65" s="154">
        <f t="shared" si="123"/>
        <v>455027.89</v>
      </c>
      <c r="N65" s="154">
        <f t="shared" si="123"/>
        <v>411180.44999999978</v>
      </c>
      <c r="O65" s="154">
        <f t="shared" ref="O65:P65" si="124">SUM(O54:O56)</f>
        <v>458853.4600000002</v>
      </c>
      <c r="P65" s="154">
        <f t="shared" si="124"/>
        <v>468166.8600000001</v>
      </c>
      <c r="Q65" s="154">
        <f>IF(Q56="","",SUM(Q54:Q56))</f>
        <v>458080.62999999977</v>
      </c>
      <c r="R65" s="52">
        <f t="shared" si="103"/>
        <v>-2.1544092206783556E-2</v>
      </c>
      <c r="T65" s="109" t="s">
        <v>86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I65" si="125">SUM(Y54:Y56)</f>
        <v>68997.127000000022</v>
      </c>
      <c r="Z65" s="154">
        <f t="shared" si="125"/>
        <v>75648.96299999996</v>
      </c>
      <c r="AA65" s="154">
        <f t="shared" si="125"/>
        <v>65293.128000000026</v>
      </c>
      <c r="AB65" s="154">
        <f t="shared" si="125"/>
        <v>80241.398000000045</v>
      </c>
      <c r="AC65" s="154">
        <f t="shared" si="125"/>
        <v>84590.548999999999</v>
      </c>
      <c r="AD65" s="154">
        <f t="shared" si="125"/>
        <v>84889.636000000028</v>
      </c>
      <c r="AE65" s="154">
        <f t="shared" si="125"/>
        <v>93771.617999999988</v>
      </c>
      <c r="AF65" s="154">
        <f t="shared" si="125"/>
        <v>121302.12800000008</v>
      </c>
      <c r="AG65" s="154">
        <f t="shared" si="125"/>
        <v>117899.58700000003</v>
      </c>
      <c r="AH65" s="154">
        <f t="shared" ref="AH65" si="126">SUM(AH54:AH56)</f>
        <v>136371.95699999994</v>
      </c>
      <c r="AI65" s="154">
        <f t="shared" si="125"/>
        <v>135087.1620000001</v>
      </c>
      <c r="AJ65" s="119">
        <f>IF(AJ56="","",SUM(AJ54:AJ56))</f>
        <v>129572.32499999992</v>
      </c>
      <c r="AK65" s="52">
        <f t="shared" si="104"/>
        <v>-4.0824286470687497E-2</v>
      </c>
      <c r="AM65" s="198">
        <f t="shared" si="109"/>
        <v>1.9239920608248851</v>
      </c>
      <c r="AN65" s="157">
        <f t="shared" si="109"/>
        <v>1.7497338733485361</v>
      </c>
      <c r="AO65" s="157">
        <f t="shared" si="120"/>
        <v>1.8123227987763368</v>
      </c>
      <c r="AP65" s="157">
        <f t="shared" si="120"/>
        <v>2.0013737105750451</v>
      </c>
      <c r="AQ65" s="157">
        <f t="shared" si="120"/>
        <v>2.0845921949437121</v>
      </c>
      <c r="AR65" s="157">
        <f t="shared" si="120"/>
        <v>2.1467420918924893</v>
      </c>
      <c r="AS65" s="157">
        <f t="shared" si="120"/>
        <v>2.4071209024269122</v>
      </c>
      <c r="AT65" s="157">
        <f t="shared" si="120"/>
        <v>2.3735855648045794</v>
      </c>
      <c r="AU65" s="157">
        <f t="shared" si="120"/>
        <v>2.4761445119960355</v>
      </c>
      <c r="AV65" s="157">
        <f t="shared" si="120"/>
        <v>2.4382081055300313</v>
      </c>
      <c r="AW65" s="157">
        <f t="shared" si="120"/>
        <v>2.5139428122596481</v>
      </c>
      <c r="AX65" s="157">
        <f t="shared" si="120"/>
        <v>2.6658174293448273</v>
      </c>
      <c r="AY65" s="157">
        <f t="shared" si="120"/>
        <v>2.8673441794229291</v>
      </c>
      <c r="AZ65" s="157">
        <f t="shared" si="120"/>
        <v>2.972015444756587</v>
      </c>
      <c r="BA65" s="157">
        <f t="shared" si="121"/>
        <v>2.8854490469487755</v>
      </c>
      <c r="BB65" s="157">
        <f>IF(AJ65="","",(AJ65/Q65)*10)</f>
        <v>2.8285920974218008</v>
      </c>
      <c r="BC65" s="52">
        <f t="shared" si="102"/>
        <v>-1.970471444889943E-2</v>
      </c>
    </row>
    <row r="66" spans="1:55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27">SUM(E57:E59)</f>
        <v>374827.90000000014</v>
      </c>
      <c r="F66" s="154">
        <f t="shared" si="127"/>
        <v>411823.39999999991</v>
      </c>
      <c r="G66" s="154">
        <f t="shared" si="127"/>
        <v>392287.49999999988</v>
      </c>
      <c r="H66" s="154">
        <f t="shared" si="127"/>
        <v>324909.64999999991</v>
      </c>
      <c r="I66" s="154">
        <f t="shared" si="127"/>
        <v>335894.45999999973</v>
      </c>
      <c r="J66" s="154">
        <f t="shared" si="127"/>
        <v>323029.73000000004</v>
      </c>
      <c r="K66" s="154">
        <f t="shared" si="127"/>
        <v>359624.85999999987</v>
      </c>
      <c r="L66" s="154">
        <f t="shared" si="127"/>
        <v>485561.99000000028</v>
      </c>
      <c r="M66" s="154">
        <f t="shared" si="127"/>
        <v>462583.7999999997</v>
      </c>
      <c r="N66" s="154">
        <f t="shared" si="127"/>
        <v>492833.60999999993</v>
      </c>
      <c r="O66" s="154">
        <f t="shared" ref="O66:P66" si="128">SUM(O57:O59)</f>
        <v>489114.31000000017</v>
      </c>
      <c r="P66" s="154">
        <f t="shared" si="128"/>
        <v>507658.44999999984</v>
      </c>
      <c r="Q66" s="154">
        <f>IF(Q59="","",SUM(Q57:Q59))</f>
        <v>548441.92999999959</v>
      </c>
      <c r="R66" s="52">
        <f t="shared" si="103"/>
        <v>8.0336454559162288E-2</v>
      </c>
      <c r="T66" s="109" t="s">
        <v>87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I66" si="129">SUM(Y57:Y59)</f>
        <v>90275.416000000056</v>
      </c>
      <c r="Z66" s="154">
        <f t="shared" si="129"/>
        <v>87840.50900000002</v>
      </c>
      <c r="AA66" s="154">
        <f t="shared" si="129"/>
        <v>78765.768000000011</v>
      </c>
      <c r="AB66" s="154">
        <f t="shared" si="129"/>
        <v>86377.072000000029</v>
      </c>
      <c r="AC66" s="154">
        <f t="shared" si="129"/>
        <v>89313.755000000005</v>
      </c>
      <c r="AD66" s="154">
        <f t="shared" si="129"/>
        <v>95872.349999999977</v>
      </c>
      <c r="AE66" s="154">
        <f t="shared" si="129"/>
        <v>128355.976</v>
      </c>
      <c r="AF66" s="154">
        <f t="shared" si="129"/>
        <v>133533.43400000001</v>
      </c>
      <c r="AG66" s="154">
        <f t="shared" si="129"/>
        <v>144237.76400000011</v>
      </c>
      <c r="AH66" s="154">
        <f t="shared" ref="AH66" si="130">SUM(AH57:AH59)</f>
        <v>138745.30100000001</v>
      </c>
      <c r="AI66" s="154">
        <f t="shared" si="129"/>
        <v>146549.62399999995</v>
      </c>
      <c r="AJ66" s="119">
        <f>IF(AJ59="","",SUM(AJ57:AJ59))</f>
        <v>148541.30200000005</v>
      </c>
      <c r="AK66" s="52">
        <f t="shared" si="104"/>
        <v>1.3590468167970887E-2</v>
      </c>
      <c r="AM66" s="198">
        <f t="shared" si="109"/>
        <v>1.8380654168220978</v>
      </c>
      <c r="AN66" s="157">
        <f t="shared" si="109"/>
        <v>1.8450697519866253</v>
      </c>
      <c r="AO66" s="157">
        <f t="shared" si="120"/>
        <v>1.959075682997454</v>
      </c>
      <c r="AP66" s="157">
        <f t="shared" si="120"/>
        <v>2.4233752876986996</v>
      </c>
      <c r="AQ66" s="157">
        <f t="shared" si="120"/>
        <v>2.1920904931579916</v>
      </c>
      <c r="AR66" s="157">
        <f t="shared" si="120"/>
        <v>2.2391870503138653</v>
      </c>
      <c r="AS66" s="157">
        <f t="shared" si="120"/>
        <v>2.4242360299240122</v>
      </c>
      <c r="AT66" s="157">
        <f t="shared" si="120"/>
        <v>2.5715539339350846</v>
      </c>
      <c r="AU66" s="157">
        <f t="shared" si="120"/>
        <v>2.764877245199691</v>
      </c>
      <c r="AV66" s="157">
        <f t="shared" si="120"/>
        <v>2.6658988480384815</v>
      </c>
      <c r="AW66" s="157">
        <f t="shared" si="120"/>
        <v>2.643451889634111</v>
      </c>
      <c r="AX66" s="157">
        <f t="shared" si="120"/>
        <v>2.8866863474250524</v>
      </c>
      <c r="AY66" s="157">
        <f t="shared" si="120"/>
        <v>2.9267030712454885</v>
      </c>
      <c r="AZ66" s="157">
        <f t="shared" si="120"/>
        <v>2.836664112321718</v>
      </c>
      <c r="BA66" s="157">
        <f t="shared" si="121"/>
        <v>2.8867760203735404</v>
      </c>
      <c r="BB66" s="157">
        <f t="shared" ref="BB66:BB67" si="131">IF(AJ66="","",(AJ66/Q66)*10)</f>
        <v>2.7084235153209413</v>
      </c>
      <c r="BC66" s="52">
        <f t="shared" si="102"/>
        <v>-6.1782591996701164E-2</v>
      </c>
    </row>
    <row r="67" spans="1:55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32">IF(E62="","",SUM(E60:E62))</f>
        <v>378869.0400000001</v>
      </c>
      <c r="F67" s="155">
        <f t="shared" si="132"/>
        <v>396865.16000000021</v>
      </c>
      <c r="G67" s="155">
        <f t="shared" si="132"/>
        <v>336903.74</v>
      </c>
      <c r="H67" s="155">
        <f t="shared" si="132"/>
        <v>311374.30999999976</v>
      </c>
      <c r="I67" s="155">
        <f t="shared" si="132"/>
        <v>337617.05000000005</v>
      </c>
      <c r="J67" s="155">
        <f t="shared" si="132"/>
        <v>314897.43999999994</v>
      </c>
      <c r="K67" s="155">
        <f t="shared" si="132"/>
        <v>372869.66999999981</v>
      </c>
      <c r="L67" s="155">
        <f t="shared" si="132"/>
        <v>493444.35000000033</v>
      </c>
      <c r="M67" s="155">
        <f t="shared" si="132"/>
        <v>455271.89999999967</v>
      </c>
      <c r="N67" s="155">
        <f t="shared" si="132"/>
        <v>469176.04999999987</v>
      </c>
      <c r="O67" s="155">
        <f t="shared" ref="O67:P67" si="133">IF(O62="","",SUM(O60:O62))</f>
        <v>416430.29999999993</v>
      </c>
      <c r="P67" s="155">
        <f t="shared" si="133"/>
        <v>491894.41000000027</v>
      </c>
      <c r="Q67" s="155" t="str">
        <f>IF(Q62="","",SUM(Q60:Q62))</f>
        <v/>
      </c>
      <c r="R67" s="55" t="str">
        <f t="shared" si="103"/>
        <v/>
      </c>
      <c r="T67" s="110" t="s">
        <v>88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134">IF(Y62="","",SUM(Y60:Y62))</f>
        <v>98610.478999999992</v>
      </c>
      <c r="Z67" s="155">
        <f t="shared" si="134"/>
        <v>84566.343999999997</v>
      </c>
      <c r="AA67" s="155">
        <f t="shared" si="134"/>
        <v>90045.485000000015</v>
      </c>
      <c r="AB67" s="155">
        <f t="shared" si="134"/>
        <v>94962.186000000016</v>
      </c>
      <c r="AC67" s="155">
        <f t="shared" si="134"/>
        <v>95891.539000000004</v>
      </c>
      <c r="AD67" s="155">
        <f t="shared" si="134"/>
        <v>103388.924</v>
      </c>
      <c r="AE67" s="155">
        <f t="shared" si="134"/>
        <v>140739.50200000001</v>
      </c>
      <c r="AF67" s="155">
        <f t="shared" si="134"/>
        <v>135949.3170000001</v>
      </c>
      <c r="AG67" s="155">
        <f t="shared" si="134"/>
        <v>144292.45000000004</v>
      </c>
      <c r="AH67" s="155">
        <f t="shared" ref="AH67" si="135">IF(AH62="","",SUM(AH60:AH62))</f>
        <v>128817.85499999998</v>
      </c>
      <c r="AI67" s="155">
        <f t="shared" si="134"/>
        <v>154177.83399999997</v>
      </c>
      <c r="AJ67" s="123" t="str">
        <f t="shared" si="134"/>
        <v/>
      </c>
      <c r="AK67" s="55" t="str">
        <f t="shared" si="104"/>
        <v/>
      </c>
      <c r="AM67" s="200">
        <f t="shared" si="109"/>
        <v>2.1176785143360082</v>
      </c>
      <c r="AN67" s="158">
        <f t="shared" si="109"/>
        <v>2.0453352071175841</v>
      </c>
      <c r="AO67" s="158">
        <f t="shared" ref="AO67:AZ67" si="136">IF(W62="","",(W67/D67)*10)</f>
        <v>2.3611669003409426</v>
      </c>
      <c r="AP67" s="158">
        <f t="shared" si="136"/>
        <v>2.3941369028200361</v>
      </c>
      <c r="AQ67" s="158">
        <f t="shared" si="136"/>
        <v>2.4847350923925884</v>
      </c>
      <c r="AR67" s="158">
        <f t="shared" si="136"/>
        <v>2.5101040433685897</v>
      </c>
      <c r="AS67" s="158">
        <f t="shared" si="136"/>
        <v>2.8918726467832263</v>
      </c>
      <c r="AT67" s="158">
        <f t="shared" si="136"/>
        <v>2.8127189074129992</v>
      </c>
      <c r="AU67" s="158">
        <f t="shared" si="136"/>
        <v>3.045167309076886</v>
      </c>
      <c r="AV67" s="158">
        <f t="shared" si="136"/>
        <v>2.7727898597920304</v>
      </c>
      <c r="AW67" s="158">
        <f t="shared" si="136"/>
        <v>2.852185905056972</v>
      </c>
      <c r="AX67" s="158">
        <f t="shared" si="136"/>
        <v>2.9861126285193573</v>
      </c>
      <c r="AY67" s="158">
        <f t="shared" si="136"/>
        <v>3.0754436421040694</v>
      </c>
      <c r="AZ67" s="158">
        <f t="shared" si="136"/>
        <v>3.093383334497994</v>
      </c>
      <c r="BA67" s="158">
        <f t="shared" ref="BA67" si="137">IF(AI62="","",(AI67/P67)*10)</f>
        <v>3.1343684918070096</v>
      </c>
      <c r="BB67" s="303" t="str">
        <f t="shared" si="131"/>
        <v/>
      </c>
      <c r="BC67" s="55" t="str">
        <f t="shared" si="102"/>
        <v/>
      </c>
    </row>
    <row r="68" spans="1:55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Q20 B42:N45 O42:O45 U43:AH45 B64:O67 U64:AI67 U42:AG42 U20:AJ23 Q42:Q45 P64:P67 Q64:Q65 AJ64:AJ65 P20:P23 U19:AH19 B19:Q19 V41:AI41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F70"/>
  <sheetViews>
    <sheetView showGridLines="0" topLeftCell="AK45" zoomScaleNormal="100" workbookViewId="0">
      <selection activeCell="AI51" sqref="AI51:AJ62"/>
    </sheetView>
  </sheetViews>
  <sheetFormatPr defaultRowHeight="15" x14ac:dyDescent="0.25"/>
  <cols>
    <col min="1" max="1" width="18.7109375" customWidth="1"/>
    <col min="2" max="3" width="9.7109375" bestFit="1" customWidth="1"/>
    <col min="6" max="15" width="9.7109375" bestFit="1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 x14ac:dyDescent="0.25">
      <c r="A1" s="4" t="s">
        <v>100</v>
      </c>
    </row>
    <row r="3" spans="1:58" ht="15.75" thickBot="1" x14ac:dyDescent="0.3">
      <c r="M3" s="119"/>
      <c r="N3" s="119"/>
      <c r="O3" s="119"/>
      <c r="P3" s="119"/>
      <c r="R3" s="205" t="s">
        <v>1</v>
      </c>
      <c r="AK3" s="289">
        <v>1000</v>
      </c>
      <c r="BC3" s="289" t="s">
        <v>47</v>
      </c>
    </row>
    <row r="4" spans="1:58" ht="20.100000000000001" customHeight="1" x14ac:dyDescent="0.25">
      <c r="A4" s="349" t="s">
        <v>3</v>
      </c>
      <c r="B4" s="351" t="s">
        <v>71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6"/>
      <c r="R4" s="354" t="s">
        <v>149</v>
      </c>
      <c r="T4" s="352" t="s">
        <v>3</v>
      </c>
      <c r="U4" s="344" t="s">
        <v>71</v>
      </c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6"/>
      <c r="AK4" s="356" t="s">
        <v>149</v>
      </c>
      <c r="AM4" s="344" t="s">
        <v>71</v>
      </c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  <c r="AY4" s="345"/>
      <c r="AZ4" s="345"/>
      <c r="BA4" s="345"/>
      <c r="BB4" s="346"/>
      <c r="BC4" s="354" t="s">
        <v>149</v>
      </c>
    </row>
    <row r="5" spans="1:58" ht="20.100000000000001" customHeight="1" thickBot="1" x14ac:dyDescent="0.3">
      <c r="A5" s="350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5"/>
      <c r="T5" s="353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57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355"/>
      <c r="BE5" s="290">
        <v>2013</v>
      </c>
      <c r="BF5" s="290">
        <v>2014</v>
      </c>
    </row>
    <row r="6" spans="1:58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4"/>
      <c r="T6" s="291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4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2"/>
    </row>
    <row r="7" spans="1:58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144430.93999999989</v>
      </c>
      <c r="Q7" s="112">
        <v>156395.9099999998</v>
      </c>
      <c r="R7" s="61">
        <f>IF(Q7="","",(Q7-P7)/P7)</f>
        <v>8.2842152796346297E-2</v>
      </c>
      <c r="T7" s="109" t="s">
        <v>73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14702.600000000002</v>
      </c>
      <c r="AI7" s="153">
        <v>10034.434000000001</v>
      </c>
      <c r="AJ7" s="112">
        <v>12093.029000000004</v>
      </c>
      <c r="AK7" s="61">
        <f>IF(AJ7="","",(AJ7-AI7)/AI7)</f>
        <v>0.20515307589845155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Y16" si="12">(AG7/N7)*10</f>
        <v>0.64681962194657916</v>
      </c>
      <c r="AZ7" s="156">
        <f t="shared" ref="AZ7:AZ22" si="13">(AH7/O7)*10</f>
        <v>0.69747020111151403</v>
      </c>
      <c r="BA7" s="156">
        <f t="shared" ref="BA7:BA22" si="14">(AI7/P7)*10</f>
        <v>0.69475653900750145</v>
      </c>
      <c r="BB7" s="156">
        <f>(AJ7/Q7)*10</f>
        <v>0.77323179359358052</v>
      </c>
      <c r="BC7" s="61">
        <f t="shared" ref="BC7:BC23" si="15">IF(BB7="","",(BB7-BA7)/BA7)</f>
        <v>0.11295360342802294</v>
      </c>
      <c r="BE7" s="105"/>
      <c r="BF7" s="105"/>
    </row>
    <row r="8" spans="1:58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163866.36999999988</v>
      </c>
      <c r="Q8" s="119">
        <v>177159.38999999964</v>
      </c>
      <c r="R8" s="52">
        <f t="shared" ref="R8:R23" si="16">IF(Q8="","",(Q8-P8)/P8)</f>
        <v>8.1121098856341098E-2</v>
      </c>
      <c r="T8" s="109" t="s">
        <v>74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16408.731999999996</v>
      </c>
      <c r="AI8" s="154">
        <v>11476.990000000007</v>
      </c>
      <c r="AJ8" s="119">
        <v>11812.482</v>
      </c>
      <c r="AK8" s="52">
        <f t="shared" ref="AK8:AK23" si="17">IF(AJ8="","",(AJ8-AI8)/AI8)</f>
        <v>2.9231706222623936E-2</v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3"/>
        <v>0.6422082147478525</v>
      </c>
      <c r="BA8" s="157">
        <f t="shared" si="14"/>
        <v>0.70038715082295511</v>
      </c>
      <c r="BB8" s="157">
        <f>IF(AJ8="","",(AJ8/Q8)*10)</f>
        <v>0.66677143108248582</v>
      </c>
      <c r="BC8" s="52">
        <f t="shared" si="15"/>
        <v>-4.7995911548306971E-2</v>
      </c>
      <c r="BE8" s="105"/>
      <c r="BF8" s="105"/>
    </row>
    <row r="9" spans="1:58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152411.75999999995</v>
      </c>
      <c r="Q9" s="119">
        <v>150246.00999999995</v>
      </c>
      <c r="R9" s="52">
        <f t="shared" si="16"/>
        <v>-1.4209861496252E-2</v>
      </c>
      <c r="T9" s="109" t="s">
        <v>75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20309.122000000007</v>
      </c>
      <c r="AI9" s="154">
        <v>12319.741000000013</v>
      </c>
      <c r="AJ9" s="119">
        <v>11502.370999999999</v>
      </c>
      <c r="AK9" s="52">
        <f t="shared" si="17"/>
        <v>-6.6346362313949026E-2</v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3"/>
        <v>0.66041666321160508</v>
      </c>
      <c r="BA9" s="157">
        <f t="shared" si="14"/>
        <v>0.8083195811136894</v>
      </c>
      <c r="BB9" s="157">
        <f t="shared" ref="BB9:BB18" si="18">IF(AJ9="","",(AJ9/Q9)*10)</f>
        <v>0.76556914889120864</v>
      </c>
      <c r="BC9" s="52">
        <f t="shared" si="15"/>
        <v>-5.2888032433384725E-2</v>
      </c>
      <c r="BE9" s="105"/>
      <c r="BF9" s="105"/>
    </row>
    <row r="10" spans="1:58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162890.09</v>
      </c>
      <c r="Q10" s="119">
        <v>162790.66999999998</v>
      </c>
      <c r="R10" s="52">
        <f t="shared" si="16"/>
        <v>-6.103502060807555E-4</v>
      </c>
      <c r="T10" s="109" t="s">
        <v>76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12259.460000000006</v>
      </c>
      <c r="AJ10" s="119">
        <v>12155.141999999996</v>
      </c>
      <c r="AK10" s="52">
        <f t="shared" si="17"/>
        <v>-8.5091839281673225E-3</v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3"/>
        <v>0.64028084413176933</v>
      </c>
      <c r="BA10" s="157">
        <f t="shared" si="14"/>
        <v>0.75262159901808678</v>
      </c>
      <c r="BB10" s="157">
        <f t="shared" si="18"/>
        <v>0.74667313550586145</v>
      </c>
      <c r="BC10" s="52">
        <f t="shared" si="15"/>
        <v>-7.9036577212055013E-3</v>
      </c>
      <c r="BE10" s="105"/>
      <c r="BF10" s="105"/>
    </row>
    <row r="11" spans="1:58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165110.75000000026</v>
      </c>
      <c r="Q11" s="119">
        <v>164045.84999999989</v>
      </c>
      <c r="R11" s="52">
        <f t="shared" si="16"/>
        <v>-6.4496103373061463E-3</v>
      </c>
      <c r="T11" s="109" t="s">
        <v>77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12356.936000000002</v>
      </c>
      <c r="AJ11" s="119">
        <v>13083.062000000007</v>
      </c>
      <c r="AK11" s="52">
        <f t="shared" si="17"/>
        <v>5.8762625298051686E-2</v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3"/>
        <v>0.67900914174762028</v>
      </c>
      <c r="BA11" s="157">
        <f t="shared" si="14"/>
        <v>0.74840287503993419</v>
      </c>
      <c r="BB11" s="157">
        <f t="shared" si="18"/>
        <v>0.79752471641312583</v>
      </c>
      <c r="BC11" s="52">
        <f t="shared" si="15"/>
        <v>6.5635559417874412E-2</v>
      </c>
      <c r="BE11" s="105"/>
      <c r="BF11" s="105"/>
    </row>
    <row r="12" spans="1:58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158638.54</v>
      </c>
      <c r="Q12" s="119">
        <v>134975.15</v>
      </c>
      <c r="R12" s="52">
        <f t="shared" si="16"/>
        <v>-0.1491654550022965</v>
      </c>
      <c r="T12" s="109" t="s">
        <v>78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13628.670999999998</v>
      </c>
      <c r="AJ12" s="119">
        <v>10887.474999999999</v>
      </c>
      <c r="AK12" s="52">
        <f t="shared" si="17"/>
        <v>-0.20113450533804803</v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3"/>
        <v>0.61835455221204461</v>
      </c>
      <c r="BA12" s="157">
        <f t="shared" si="14"/>
        <v>0.85910214503991267</v>
      </c>
      <c r="BB12" s="157">
        <f t="shared" si="18"/>
        <v>0.80662810895190695</v>
      </c>
      <c r="BC12" s="52">
        <f t="shared" si="15"/>
        <v>-6.1080089708736379E-2</v>
      </c>
      <c r="BE12" s="105"/>
      <c r="BF12" s="105"/>
    </row>
    <row r="13" spans="1:58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162936.15999999989</v>
      </c>
      <c r="Q13" s="119">
        <v>235077.47999999989</v>
      </c>
      <c r="R13" s="52">
        <f t="shared" si="16"/>
        <v>0.44275819437502428</v>
      </c>
      <c r="T13" s="109" t="s">
        <v>79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13356.521000000012</v>
      </c>
      <c r="AJ13" s="119">
        <v>19968.548000000006</v>
      </c>
      <c r="AK13" s="52">
        <f t="shared" si="17"/>
        <v>0.49504111137922735</v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3"/>
        <v>0.65272437761799085</v>
      </c>
      <c r="BA13" s="157">
        <f t="shared" si="14"/>
        <v>0.81973952252219651</v>
      </c>
      <c r="BB13" s="157">
        <f t="shared" si="18"/>
        <v>0.84944538285845228</v>
      </c>
      <c r="BC13" s="52">
        <f t="shared" si="15"/>
        <v>3.6238170199304275E-2</v>
      </c>
      <c r="BE13" s="105"/>
      <c r="BF13" s="105"/>
    </row>
    <row r="14" spans="1:58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160873.86000000007</v>
      </c>
      <c r="Q14" s="119">
        <v>129257.33</v>
      </c>
      <c r="R14" s="52">
        <f t="shared" si="16"/>
        <v>-0.19652993966825971</v>
      </c>
      <c r="T14" s="109" t="s">
        <v>80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12453.349000000004</v>
      </c>
      <c r="AJ14" s="119">
        <v>11511.225999999999</v>
      </c>
      <c r="AK14" s="52">
        <f t="shared" si="17"/>
        <v>-7.565217998788959E-2</v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3"/>
        <v>0.67717661002250795</v>
      </c>
      <c r="BA14" s="157">
        <f t="shared" si="14"/>
        <v>0.77410643345040642</v>
      </c>
      <c r="BB14" s="157">
        <f t="shared" si="18"/>
        <v>0.89056659301255858</v>
      </c>
      <c r="BC14" s="52">
        <f t="shared" si="15"/>
        <v>0.1504446346519264</v>
      </c>
      <c r="BE14" s="105"/>
      <c r="BF14" s="105"/>
    </row>
    <row r="15" spans="1:58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160588.72999999989</v>
      </c>
      <c r="Q15" s="119">
        <v>133937.92000000001</v>
      </c>
      <c r="R15" s="52">
        <f t="shared" si="16"/>
        <v>-0.16595691366386606</v>
      </c>
      <c r="T15" s="109" t="s">
        <v>81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13379.387000000001</v>
      </c>
      <c r="AJ15" s="119">
        <v>12024.431999999999</v>
      </c>
      <c r="AK15" s="52">
        <f t="shared" si="17"/>
        <v>-0.1012718295688735</v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3"/>
        <v>0.77600198495057482</v>
      </c>
      <c r="BA15" s="157">
        <f t="shared" si="14"/>
        <v>0.8331460744474416</v>
      </c>
      <c r="BB15" s="157">
        <f t="shared" si="18"/>
        <v>0.89776158984699761</v>
      </c>
      <c r="BC15" s="52">
        <f t="shared" si="15"/>
        <v>7.7556046150022678E-2</v>
      </c>
      <c r="BE15" s="105"/>
      <c r="BF15" s="105"/>
    </row>
    <row r="16" spans="1:58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145909.31999999989</v>
      </c>
      <c r="Q16" s="119">
        <v>158745.14999999988</v>
      </c>
      <c r="R16" s="52">
        <f t="shared" si="16"/>
        <v>8.7971282437612597E-2</v>
      </c>
      <c r="T16" s="109" t="s">
        <v>82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12015.865999999998</v>
      </c>
      <c r="AJ16" s="119">
        <v>13604.446999999996</v>
      </c>
      <c r="AK16" s="52">
        <f t="shared" si="17"/>
        <v>0.13220695037710961</v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3"/>
        <v>0.74745639444379508</v>
      </c>
      <c r="BA16" s="157">
        <f t="shared" si="14"/>
        <v>0.82351600295306748</v>
      </c>
      <c r="BB16" s="157">
        <f t="shared" si="18"/>
        <v>0.85699922170850629</v>
      </c>
      <c r="BC16" s="52">
        <f t="shared" si="15"/>
        <v>4.065885621575107E-2</v>
      </c>
      <c r="BE16" s="105"/>
      <c r="BF16" s="105"/>
    </row>
    <row r="17" spans="1:58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187411.52999999988</v>
      </c>
      <c r="Q17" s="119"/>
      <c r="R17" s="52" t="str">
        <f t="shared" si="16"/>
        <v/>
      </c>
      <c r="T17" s="109" t="s">
        <v>83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16310.605999999989</v>
      </c>
      <c r="AJ17" s="119"/>
      <c r="AK17" s="52" t="str">
        <f t="shared" si="17"/>
        <v/>
      </c>
      <c r="AM17" s="125">
        <f t="shared" ref="AM17:AN23" si="19">(U17/B17)*10</f>
        <v>0.60031460662581315</v>
      </c>
      <c r="AN17" s="157">
        <f t="shared" si="19"/>
        <v>0.71355709966938063</v>
      </c>
      <c r="AO17" s="157">
        <f t="shared" ref="AO17:AR19" si="20">IF(W17="","",(W17/D17)*10)</f>
        <v>0.83440387019522733</v>
      </c>
      <c r="AP17" s="157">
        <f t="shared" si="20"/>
        <v>0.75962205850307263</v>
      </c>
      <c r="AQ17" s="157">
        <f t="shared" si="20"/>
        <v>0.665186196292187</v>
      </c>
      <c r="AR17" s="157">
        <f t="shared" si="20"/>
        <v>0.71107592250929597</v>
      </c>
      <c r="AS17" s="157">
        <f t="shared" ref="AS17:AY22" si="21">(AA17/H17)*10</f>
        <v>0.71269022597614096</v>
      </c>
      <c r="AT17" s="157">
        <f t="shared" si="21"/>
        <v>0.81960669958150867</v>
      </c>
      <c r="AU17" s="157">
        <f t="shared" si="21"/>
        <v>0.65924492501094711</v>
      </c>
      <c r="AV17" s="157">
        <f t="shared" si="21"/>
        <v>0.69739113193480651</v>
      </c>
      <c r="AW17" s="157">
        <f t="shared" si="21"/>
        <v>0.65871886092679444</v>
      </c>
      <c r="AX17" s="157">
        <f t="shared" si="21"/>
        <v>0.73566620101991387</v>
      </c>
      <c r="AY17" s="157">
        <f t="shared" si="21"/>
        <v>0.76443149183598691</v>
      </c>
      <c r="AZ17" s="157">
        <f t="shared" si="13"/>
        <v>0.82982872772482164</v>
      </c>
      <c r="BA17" s="157">
        <f t="shared" si="14"/>
        <v>0.87030963356416757</v>
      </c>
      <c r="BB17" s="157" t="str">
        <f t="shared" si="18"/>
        <v/>
      </c>
      <c r="BC17" s="52" t="str">
        <f t="shared" si="15"/>
        <v/>
      </c>
      <c r="BE17" s="105"/>
      <c r="BF17" s="105"/>
    </row>
    <row r="18" spans="1:58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178113.21999999974</v>
      </c>
      <c r="Q18" s="119"/>
      <c r="R18" s="52" t="str">
        <f t="shared" si="16"/>
        <v/>
      </c>
      <c r="T18" s="109" t="s">
        <v>84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13990.055</v>
      </c>
      <c r="AJ18" s="119"/>
      <c r="AK18" s="52" t="str">
        <f t="shared" si="17"/>
        <v/>
      </c>
      <c r="AM18" s="125">
        <f t="shared" si="19"/>
        <v>0.56293609227965202</v>
      </c>
      <c r="AN18" s="157">
        <f t="shared" si="19"/>
        <v>0.49757933898949919</v>
      </c>
      <c r="AO18" s="157">
        <f t="shared" si="20"/>
        <v>0.98046650538801527</v>
      </c>
      <c r="AP18" s="157">
        <f t="shared" si="20"/>
        <v>0.61540853762851611</v>
      </c>
      <c r="AQ18" s="157">
        <f t="shared" si="20"/>
        <v>0.58447388363736552</v>
      </c>
      <c r="AR18" s="157">
        <f t="shared" si="20"/>
        <v>0.63213282543644767</v>
      </c>
      <c r="AS18" s="157">
        <f t="shared" si="21"/>
        <v>0.68056524515204542</v>
      </c>
      <c r="AT18" s="157">
        <f t="shared" si="21"/>
        <v>0.91603617653690639</v>
      </c>
      <c r="AU18" s="157">
        <f t="shared" si="21"/>
        <v>0.67341958545274683</v>
      </c>
      <c r="AV18" s="157">
        <f t="shared" si="21"/>
        <v>0.7003002037365289</v>
      </c>
      <c r="AW18" s="157">
        <f t="shared" si="21"/>
        <v>0.56951749515031103</v>
      </c>
      <c r="AX18" s="157">
        <f t="shared" si="21"/>
        <v>0.71024266463191987</v>
      </c>
      <c r="AY18" s="157">
        <f t="shared" si="21"/>
        <v>0.66289479896411974</v>
      </c>
      <c r="AZ18" s="157">
        <f t="shared" si="13"/>
        <v>0.70266087654455567</v>
      </c>
      <c r="BA18" s="157">
        <f t="shared" si="14"/>
        <v>0.78545854148277261</v>
      </c>
      <c r="BB18" s="157" t="str">
        <f t="shared" si="18"/>
        <v/>
      </c>
      <c r="BC18" s="52" t="str">
        <f t="shared" si="15"/>
        <v/>
      </c>
      <c r="BE18" s="105"/>
      <c r="BF18" s="105"/>
    </row>
    <row r="19" spans="1:58" ht="20.100000000000001" customHeight="1" thickBot="1" x14ac:dyDescent="0.3">
      <c r="A19" s="35" t="str">
        <f>'2'!A19</f>
        <v>jan-out</v>
      </c>
      <c r="B19" s="167">
        <f>SUM(B7:B16)</f>
        <v>1519697.0599999998</v>
      </c>
      <c r="C19" s="168">
        <f t="shared" ref="C19:Q19" si="22">SUM(C7:C16)</f>
        <v>1311177.7999999996</v>
      </c>
      <c r="D19" s="168">
        <f t="shared" si="22"/>
        <v>1084170.33</v>
      </c>
      <c r="E19" s="168">
        <f t="shared" si="22"/>
        <v>1267351.8699999996</v>
      </c>
      <c r="F19" s="168">
        <f t="shared" si="22"/>
        <v>1905681.3099999998</v>
      </c>
      <c r="G19" s="168">
        <f t="shared" si="22"/>
        <v>1867877.5099999998</v>
      </c>
      <c r="H19" s="168">
        <f t="shared" si="22"/>
        <v>1483483.7299999997</v>
      </c>
      <c r="I19" s="168">
        <f t="shared" si="22"/>
        <v>1858308.9499999995</v>
      </c>
      <c r="J19" s="168">
        <f t="shared" si="22"/>
        <v>1506155.4899999998</v>
      </c>
      <c r="K19" s="168">
        <f t="shared" si="22"/>
        <v>2475757.870000001</v>
      </c>
      <c r="L19" s="168">
        <f t="shared" si="22"/>
        <v>2269514.0799999996</v>
      </c>
      <c r="M19" s="168">
        <f t="shared" si="22"/>
        <v>2511475.3200000003</v>
      </c>
      <c r="N19" s="168">
        <f t="shared" si="22"/>
        <v>2397871.7199999983</v>
      </c>
      <c r="O19" s="168">
        <f t="shared" si="22"/>
        <v>2515359.2600000002</v>
      </c>
      <c r="P19" s="168">
        <f t="shared" si="22"/>
        <v>1577656.5199999998</v>
      </c>
      <c r="Q19" s="311">
        <f t="shared" si="22"/>
        <v>1602630.8599999992</v>
      </c>
      <c r="R19" s="164">
        <f t="shared" si="16"/>
        <v>1.5830023635309026E-2</v>
      </c>
      <c r="S19" s="171"/>
      <c r="T19" s="170"/>
      <c r="U19" s="167">
        <f>SUM(U7:U16)</f>
        <v>72261.650999999998</v>
      </c>
      <c r="V19" s="168">
        <f t="shared" ref="V19:AJ19" si="23">SUM(V7:V16)</f>
        <v>63408.194000000003</v>
      </c>
      <c r="W19" s="168">
        <f t="shared" si="23"/>
        <v>67429.153000000006</v>
      </c>
      <c r="X19" s="168">
        <f t="shared" si="23"/>
        <v>100483.97600000001</v>
      </c>
      <c r="Y19" s="168">
        <f t="shared" si="23"/>
        <v>98799.250999999989</v>
      </c>
      <c r="Z19" s="168">
        <f t="shared" si="23"/>
        <v>97084.171000000002</v>
      </c>
      <c r="AA19" s="168">
        <f t="shared" si="23"/>
        <v>87860.809000000008</v>
      </c>
      <c r="AB19" s="168">
        <f t="shared" si="23"/>
        <v>111263.25400000003</v>
      </c>
      <c r="AC19" s="168">
        <f t="shared" si="23"/>
        <v>123387.716</v>
      </c>
      <c r="AD19" s="168">
        <f t="shared" si="23"/>
        <v>137095.66100000002</v>
      </c>
      <c r="AE19" s="168">
        <f t="shared" si="23"/>
        <v>137143.53100000002</v>
      </c>
      <c r="AF19" s="168">
        <f t="shared" si="23"/>
        <v>139687.098</v>
      </c>
      <c r="AG19" s="168">
        <f t="shared" si="23"/>
        <v>164515.67500000005</v>
      </c>
      <c r="AH19" s="168">
        <f t="shared" si="23"/>
        <v>168706.78700000001</v>
      </c>
      <c r="AI19" s="168">
        <f t="shared" si="23"/>
        <v>123281.35500000004</v>
      </c>
      <c r="AJ19" s="169">
        <f t="shared" si="23"/>
        <v>128642.21400000002</v>
      </c>
      <c r="AK19" s="61">
        <f t="shared" si="17"/>
        <v>4.3484750796257715E-2</v>
      </c>
      <c r="AM19" s="172">
        <f t="shared" si="19"/>
        <v>0.47550036715870209</v>
      </c>
      <c r="AN19" s="173">
        <f t="shared" si="19"/>
        <v>0.48359722075831385</v>
      </c>
      <c r="AO19" s="173">
        <f t="shared" si="20"/>
        <v>0.62194243039283326</v>
      </c>
      <c r="AP19" s="173">
        <f t="shared" si="20"/>
        <v>0.79286564669684079</v>
      </c>
      <c r="AQ19" s="173">
        <f t="shared" si="20"/>
        <v>0.51844582030350073</v>
      </c>
      <c r="AR19" s="173">
        <f t="shared" si="20"/>
        <v>0.51975662472642548</v>
      </c>
      <c r="AS19" s="173">
        <f t="shared" si="21"/>
        <v>0.59226001083274449</v>
      </c>
      <c r="AT19" s="173">
        <f t="shared" si="21"/>
        <v>0.59873388652624238</v>
      </c>
      <c r="AU19" s="173">
        <f t="shared" si="21"/>
        <v>0.8192229608378615</v>
      </c>
      <c r="AV19" s="173">
        <f t="shared" si="21"/>
        <v>0.55375229807913307</v>
      </c>
      <c r="AW19" s="173">
        <f t="shared" si="21"/>
        <v>0.60428587867584438</v>
      </c>
      <c r="AX19" s="173">
        <f t="shared" si="21"/>
        <v>0.55619538399445623</v>
      </c>
      <c r="AY19" s="173">
        <f t="shared" si="21"/>
        <v>0.68609039269206684</v>
      </c>
      <c r="AZ19" s="173">
        <f t="shared" si="13"/>
        <v>0.67070652563562616</v>
      </c>
      <c r="BA19" s="173">
        <f t="shared" si="14"/>
        <v>0.78142075564077818</v>
      </c>
      <c r="BB19" s="173">
        <f>(AJ19/Q19)*10</f>
        <v>0.8026939778259361</v>
      </c>
      <c r="BC19" s="61">
        <f t="shared" si="15"/>
        <v>2.7223774172358047E-2</v>
      </c>
      <c r="BE19" s="105"/>
      <c r="BF19" s="105"/>
    </row>
    <row r="20" spans="1:58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P20" si="24">SUM(E7:E9)</f>
        <v>270933.47000000003</v>
      </c>
      <c r="F20" s="154">
        <f t="shared" si="24"/>
        <v>519508.35</v>
      </c>
      <c r="G20" s="154">
        <f t="shared" si="24"/>
        <v>534624.43999999983</v>
      </c>
      <c r="H20" s="154">
        <f t="shared" si="24"/>
        <v>446773.26</v>
      </c>
      <c r="I20" s="154">
        <f t="shared" si="24"/>
        <v>530786.49</v>
      </c>
      <c r="J20" s="154">
        <f t="shared" si="24"/>
        <v>340453.22</v>
      </c>
      <c r="K20" s="154">
        <f t="shared" si="24"/>
        <v>649895.34000000008</v>
      </c>
      <c r="L20" s="154">
        <f t="shared" si="24"/>
        <v>640920.42999999993</v>
      </c>
      <c r="M20" s="154">
        <f t="shared" si="24"/>
        <v>817875.08000000077</v>
      </c>
      <c r="N20" s="154">
        <f t="shared" si="24"/>
        <v>652629.94999999914</v>
      </c>
      <c r="O20" s="154">
        <f t="shared" ref="O20" si="25">SUM(O7:O9)</f>
        <v>773823.65999999992</v>
      </c>
      <c r="P20" s="154">
        <f t="shared" si="24"/>
        <v>460709.06999999972</v>
      </c>
      <c r="Q20" s="154">
        <f>IF(Q9="","",SUM(Q7:Q9))</f>
        <v>483801.30999999942</v>
      </c>
      <c r="R20" s="61">
        <f t="shared" si="16"/>
        <v>5.01232589147848E-2</v>
      </c>
      <c r="T20" s="109" t="s">
        <v>85</v>
      </c>
      <c r="U20" s="19">
        <f>SUM(U7:U9)</f>
        <v>17386.603999999999</v>
      </c>
      <c r="V20" s="154">
        <f t="shared" ref="V20" si="26">SUM(V7:V9)</f>
        <v>16187.608</v>
      </c>
      <c r="W20" s="154">
        <f>SUM(W7:W9)</f>
        <v>17207.878999999994</v>
      </c>
      <c r="X20" s="154">
        <f t="shared" ref="X20:AI20" si="27">SUM(X7:X9)</f>
        <v>22973.369000000002</v>
      </c>
      <c r="Y20" s="154">
        <f t="shared" si="27"/>
        <v>26551.153999999995</v>
      </c>
      <c r="Z20" s="154">
        <f t="shared" si="27"/>
        <v>26243.759999999998</v>
      </c>
      <c r="AA20" s="154">
        <f t="shared" si="27"/>
        <v>24497.342000000004</v>
      </c>
      <c r="AB20" s="154">
        <f t="shared" si="27"/>
        <v>29314.421999999999</v>
      </c>
      <c r="AC20" s="154">
        <f t="shared" si="27"/>
        <v>28198.834000000003</v>
      </c>
      <c r="AD20" s="154">
        <f t="shared" si="27"/>
        <v>37842.870999999999</v>
      </c>
      <c r="AE20" s="154">
        <f t="shared" si="27"/>
        <v>40547.094000000005</v>
      </c>
      <c r="AF20" s="154">
        <f t="shared" si="27"/>
        <v>42274.478999999992</v>
      </c>
      <c r="AG20" s="154">
        <f t="shared" si="27"/>
        <v>43123.891000000003</v>
      </c>
      <c r="AH20" s="154">
        <f t="shared" ref="AH20" si="28">SUM(AH7:AH9)</f>
        <v>51420.454000000005</v>
      </c>
      <c r="AI20" s="154">
        <f t="shared" si="27"/>
        <v>33831.165000000023</v>
      </c>
      <c r="AJ20" s="202">
        <f>IF(AJ9="","",SUM(AJ7:AJ9))</f>
        <v>35407.882000000005</v>
      </c>
      <c r="AK20" s="61">
        <f t="shared" si="17"/>
        <v>4.6605459788333664E-2</v>
      </c>
      <c r="AM20" s="124">
        <f t="shared" si="19"/>
        <v>0.45277968317460826</v>
      </c>
      <c r="AN20" s="156">
        <f t="shared" si="19"/>
        <v>0.44870661372088694</v>
      </c>
      <c r="AO20" s="156">
        <f t="shared" ref="AO20:AR22" si="29">(W20/D20)*10</f>
        <v>0.50886638186154198</v>
      </c>
      <c r="AP20" s="156">
        <f t="shared" si="29"/>
        <v>0.84793395958055684</v>
      </c>
      <c r="AQ20" s="156">
        <f t="shared" si="29"/>
        <v>0.51108233390281399</v>
      </c>
      <c r="AR20" s="156">
        <f t="shared" si="29"/>
        <v>0.49088216019454722</v>
      </c>
      <c r="AS20" s="156">
        <f t="shared" si="21"/>
        <v>0.54831710384815791</v>
      </c>
      <c r="AT20" s="156">
        <f t="shared" si="21"/>
        <v>0.55228274555367829</v>
      </c>
      <c r="AU20" s="156">
        <f t="shared" si="21"/>
        <v>0.82827338216980306</v>
      </c>
      <c r="AV20" s="156">
        <f t="shared" si="21"/>
        <v>0.5822917733184545</v>
      </c>
      <c r="AW20" s="156">
        <f t="shared" si="21"/>
        <v>0.63263850085103401</v>
      </c>
      <c r="AX20" s="156">
        <f t="shared" si="21"/>
        <v>0.51688185682341559</v>
      </c>
      <c r="AY20" s="156">
        <f t="shared" si="21"/>
        <v>0.66077094684361415</v>
      </c>
      <c r="AZ20" s="156">
        <f t="shared" si="13"/>
        <v>0.66449834320134393</v>
      </c>
      <c r="BA20" s="156">
        <f t="shared" si="14"/>
        <v>0.73432817374313997</v>
      </c>
      <c r="BB20" s="156">
        <f>IF(AJ20="","",(AJ20/Q20)*10)</f>
        <v>0.73186825393259158</v>
      </c>
      <c r="BC20" s="61">
        <f t="shared" si="15"/>
        <v>-3.349891640421843E-3</v>
      </c>
      <c r="BE20" s="105"/>
      <c r="BF20" s="105"/>
    </row>
    <row r="21" spans="1:58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P21" si="30">SUM(E10:E12)</f>
        <v>410436.21999999991</v>
      </c>
      <c r="F21" s="154">
        <f t="shared" si="30"/>
        <v>511451.39999999991</v>
      </c>
      <c r="G21" s="154">
        <f t="shared" si="30"/>
        <v>582701.47000000009</v>
      </c>
      <c r="H21" s="154">
        <f t="shared" si="30"/>
        <v>438564.12</v>
      </c>
      <c r="I21" s="154">
        <f t="shared" si="30"/>
        <v>651591.7899999998</v>
      </c>
      <c r="J21" s="154">
        <f t="shared" si="30"/>
        <v>433350.24</v>
      </c>
      <c r="K21" s="154">
        <f t="shared" si="30"/>
        <v>722229.66999999993</v>
      </c>
      <c r="L21" s="154">
        <f t="shared" si="30"/>
        <v>641359.04</v>
      </c>
      <c r="M21" s="154">
        <f t="shared" si="30"/>
        <v>787392.28999999992</v>
      </c>
      <c r="N21" s="154">
        <f t="shared" si="30"/>
        <v>733028.42999999993</v>
      </c>
      <c r="O21" s="154">
        <f t="shared" ref="O21" si="31">SUM(O10:O12)</f>
        <v>856496.02000000072</v>
      </c>
      <c r="P21" s="154">
        <f t="shared" si="30"/>
        <v>486639.38000000024</v>
      </c>
      <c r="Q21" s="154">
        <f>IF(Q12="","",SUM(Q10:Q12))</f>
        <v>461811.66999999993</v>
      </c>
      <c r="R21" s="52">
        <f t="shared" si="16"/>
        <v>-5.1018703007554178E-2</v>
      </c>
      <c r="T21" s="109" t="s">
        <v>86</v>
      </c>
      <c r="U21" s="19">
        <f>SUM(U10:U12)</f>
        <v>20822.173999999999</v>
      </c>
      <c r="V21" s="154">
        <f t="shared" ref="V21" si="32">SUM(V10:V12)</f>
        <v>16993.961000000003</v>
      </c>
      <c r="W21" s="154">
        <f>SUM(W10:W12)</f>
        <v>20306.538000000008</v>
      </c>
      <c r="X21" s="154">
        <f t="shared" ref="X21:AI21" si="33">SUM(X10:X12)</f>
        <v>32580.996999999992</v>
      </c>
      <c r="Y21" s="154">
        <f t="shared" si="33"/>
        <v>26623.229000000007</v>
      </c>
      <c r="Z21" s="154">
        <f t="shared" si="33"/>
        <v>30060.606000000007</v>
      </c>
      <c r="AA21" s="154">
        <f t="shared" si="33"/>
        <v>25330.112999999998</v>
      </c>
      <c r="AB21" s="154">
        <f t="shared" si="33"/>
        <v>36181.829000000005</v>
      </c>
      <c r="AC21" s="154">
        <f t="shared" si="33"/>
        <v>36659.758999999998</v>
      </c>
      <c r="AD21" s="154">
        <f t="shared" si="33"/>
        <v>39251.351000000017</v>
      </c>
      <c r="AE21" s="154">
        <f t="shared" si="33"/>
        <v>36974.111999999994</v>
      </c>
      <c r="AF21" s="154">
        <f t="shared" si="33"/>
        <v>42339.286999999997</v>
      </c>
      <c r="AG21" s="154">
        <f t="shared" si="33"/>
        <v>50640.62</v>
      </c>
      <c r="AH21" s="154">
        <f t="shared" ref="AH21" si="34">SUM(AH10:AH12)</f>
        <v>55195.664999999994</v>
      </c>
      <c r="AI21" s="154">
        <f t="shared" si="33"/>
        <v>38245.06700000001</v>
      </c>
      <c r="AJ21" s="202">
        <f>IF(AJ12="","",SUM(AJ10:AJ12))</f>
        <v>36125.679000000004</v>
      </c>
      <c r="AK21" s="52">
        <f t="shared" si="17"/>
        <v>-5.541598345219282E-2</v>
      </c>
      <c r="AM21" s="125">
        <f t="shared" si="19"/>
        <v>0.4635433813049899</v>
      </c>
      <c r="AN21" s="157">
        <f t="shared" si="19"/>
        <v>0.4709352422927755</v>
      </c>
      <c r="AO21" s="157">
        <f t="shared" si="29"/>
        <v>0.56658857702200172</v>
      </c>
      <c r="AP21" s="157">
        <f t="shared" si="29"/>
        <v>0.7938138841645116</v>
      </c>
      <c r="AQ21" s="157">
        <f t="shared" si="29"/>
        <v>0.52054269477021697</v>
      </c>
      <c r="AR21" s="157">
        <f t="shared" si="29"/>
        <v>0.51588347631935783</v>
      </c>
      <c r="AS21" s="157">
        <f t="shared" si="21"/>
        <v>0.57756920470374995</v>
      </c>
      <c r="AT21" s="157">
        <f t="shared" si="21"/>
        <v>0.55528368459031718</v>
      </c>
      <c r="AU21" s="157">
        <f t="shared" si="21"/>
        <v>0.84596143295086201</v>
      </c>
      <c r="AV21" s="157">
        <f t="shared" si="21"/>
        <v>0.54347464013767288</v>
      </c>
      <c r="AW21" s="157">
        <f t="shared" si="21"/>
        <v>0.57649631008553326</v>
      </c>
      <c r="AX21" s="157">
        <f t="shared" si="21"/>
        <v>0.53771528547733172</v>
      </c>
      <c r="AY21" s="157">
        <f t="shared" si="21"/>
        <v>0.69084114513812245</v>
      </c>
      <c r="AZ21" s="157">
        <f t="shared" si="13"/>
        <v>0.64443574413807492</v>
      </c>
      <c r="BA21" s="157">
        <f t="shared" si="14"/>
        <v>0.78590160541467058</v>
      </c>
      <c r="BB21" s="302">
        <f>IF(AJ21="","",(AJ21/Q21)*10)</f>
        <v>0.78225998489817306</v>
      </c>
      <c r="BC21" s="52">
        <f t="shared" si="15"/>
        <v>-4.633685045822079E-3</v>
      </c>
      <c r="BE21" s="105"/>
      <c r="BF21" s="105"/>
    </row>
    <row r="22" spans="1:58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P22" si="35">SUM(E13:E15)</f>
        <v>431446.86999999988</v>
      </c>
      <c r="F22" s="154">
        <f t="shared" si="35"/>
        <v>682723.02999999991</v>
      </c>
      <c r="G22" s="154">
        <f t="shared" si="35"/>
        <v>626913.08999999985</v>
      </c>
      <c r="H22" s="154">
        <f t="shared" si="35"/>
        <v>458823.13999999961</v>
      </c>
      <c r="I22" s="154">
        <f t="shared" si="35"/>
        <v>516420.31999999972</v>
      </c>
      <c r="J22" s="154">
        <f t="shared" si="35"/>
        <v>514480.41000000003</v>
      </c>
      <c r="K22" s="154">
        <f t="shared" si="35"/>
        <v>823375.22000000055</v>
      </c>
      <c r="L22" s="154">
        <f t="shared" si="35"/>
        <v>766069.49</v>
      </c>
      <c r="M22" s="154">
        <f t="shared" si="35"/>
        <v>684091.10999999964</v>
      </c>
      <c r="N22" s="154">
        <f t="shared" si="35"/>
        <v>752818.34999999928</v>
      </c>
      <c r="O22" s="154">
        <f t="shared" ref="O22" si="36">SUM(O13:O15)</f>
        <v>716410.84000000008</v>
      </c>
      <c r="P22" s="154">
        <f t="shared" si="35"/>
        <v>484398.74999999988</v>
      </c>
      <c r="Q22" s="154">
        <f>IF(Q15="","",SUM(Q13:Q15))</f>
        <v>498272.72999999986</v>
      </c>
      <c r="R22" s="52">
        <f t="shared" si="16"/>
        <v>2.8641651119041874E-2</v>
      </c>
      <c r="T22" s="109" t="s">
        <v>87</v>
      </c>
      <c r="U22" s="19">
        <f>SUM(U13:U15)</f>
        <v>25135.716000000004</v>
      </c>
      <c r="V22" s="154">
        <f t="shared" ref="V22" si="37">SUM(V13:V15)</f>
        <v>23908.640999999996</v>
      </c>
      <c r="W22" s="154">
        <f>SUM(W13:W15)</f>
        <v>23069.980999999996</v>
      </c>
      <c r="X22" s="154">
        <f t="shared" ref="X22:AI22" si="38">SUM(X13:X15)</f>
        <v>32504.29800000001</v>
      </c>
      <c r="Y22" s="154">
        <f t="shared" si="38"/>
        <v>33772.178999999996</v>
      </c>
      <c r="Z22" s="154">
        <f t="shared" si="38"/>
        <v>31879.368999999995</v>
      </c>
      <c r="AA22" s="154">
        <f t="shared" si="38"/>
        <v>27356.271000000008</v>
      </c>
      <c r="AB22" s="154">
        <f t="shared" si="38"/>
        <v>32668.917000000012</v>
      </c>
      <c r="AC22" s="154">
        <f t="shared" si="38"/>
        <v>41788.728000000003</v>
      </c>
      <c r="AD22" s="154">
        <f t="shared" si="38"/>
        <v>42542.01</v>
      </c>
      <c r="AE22" s="154">
        <f t="shared" si="38"/>
        <v>45356.519000000008</v>
      </c>
      <c r="AF22" s="154">
        <f t="shared" si="38"/>
        <v>41128.285999999993</v>
      </c>
      <c r="AG22" s="154">
        <f t="shared" si="38"/>
        <v>52942.623999999996</v>
      </c>
      <c r="AH22" s="154">
        <f t="shared" ref="AH22" si="39">SUM(AH13:AH15)</f>
        <v>49486.405000000006</v>
      </c>
      <c r="AI22" s="154">
        <f t="shared" si="38"/>
        <v>39189.25700000002</v>
      </c>
      <c r="AJ22" s="202">
        <f>IF(AJ15="","",SUM(AJ13:AJ15))</f>
        <v>43504.206000000006</v>
      </c>
      <c r="AK22" s="52">
        <f t="shared" si="17"/>
        <v>0.11010540465209595</v>
      </c>
      <c r="AM22" s="125">
        <f t="shared" si="19"/>
        <v>0.49145504558914899</v>
      </c>
      <c r="AN22" s="157">
        <f t="shared" si="19"/>
        <v>0.48945196647429901</v>
      </c>
      <c r="AO22" s="157">
        <f t="shared" si="29"/>
        <v>0.72415411933385454</v>
      </c>
      <c r="AP22" s="157">
        <f t="shared" si="29"/>
        <v>0.75337892705074017</v>
      </c>
      <c r="AQ22" s="157">
        <f t="shared" si="29"/>
        <v>0.49466881174346788</v>
      </c>
      <c r="AR22" s="157">
        <f t="shared" si="29"/>
        <v>0.50851337304186772</v>
      </c>
      <c r="AS22" s="157">
        <f t="shared" si="21"/>
        <v>0.59622692525926291</v>
      </c>
      <c r="AT22" s="157">
        <f t="shared" si="21"/>
        <v>0.63260324458185591</v>
      </c>
      <c r="AU22" s="157">
        <f t="shared" si="21"/>
        <v>0.8122511020390456</v>
      </c>
      <c r="AV22" s="157">
        <f t="shared" si="21"/>
        <v>0.5166782891523013</v>
      </c>
      <c r="AW22" s="157">
        <f t="shared" si="21"/>
        <v>0.59206794673417951</v>
      </c>
      <c r="AX22" s="157">
        <f t="shared" si="21"/>
        <v>0.60121064868099239</v>
      </c>
      <c r="AY22" s="157">
        <f t="shared" si="21"/>
        <v>0.70325894686281276</v>
      </c>
      <c r="AZ22" s="157">
        <f t="shared" si="13"/>
        <v>0.69075455363014893</v>
      </c>
      <c r="BA22" s="157">
        <f t="shared" si="14"/>
        <v>0.80902886310090671</v>
      </c>
      <c r="BB22" s="302">
        <f t="shared" ref="BB22:BB23" si="40">IF(AJ22="","",(AJ22/Q22)*10)</f>
        <v>0.87310027984072125</v>
      </c>
      <c r="BC22" s="52">
        <f t="shared" si="15"/>
        <v>7.9195464663938925E-2</v>
      </c>
      <c r="BE22" s="105"/>
      <c r="BF22" s="105"/>
    </row>
    <row r="23" spans="1:58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P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41"/>
        <v>832945.81000000052</v>
      </c>
      <c r="O23" s="155">
        <f t="shared" ref="O23" si="42">SUM(O16:O18)</f>
        <v>546027.48999999929</v>
      </c>
      <c r="P23" s="155">
        <f t="shared" si="41"/>
        <v>511434.06999999948</v>
      </c>
      <c r="Q23" s="155" t="str">
        <f>IF(Q18="","",SUM(Q16:Q18))</f>
        <v/>
      </c>
      <c r="R23" s="55" t="str">
        <f t="shared" si="16"/>
        <v/>
      </c>
      <c r="T23" s="110" t="s">
        <v>88</v>
      </c>
      <c r="U23" s="21">
        <f>SUM(U16:U18)</f>
        <v>26148.870999999992</v>
      </c>
      <c r="V23" s="155">
        <f t="shared" ref="V23" si="43">SUM(V16:V18)</f>
        <v>24824.359</v>
      </c>
      <c r="W23" s="155">
        <f>SUM(W16:W18)</f>
        <v>25786.902000000006</v>
      </c>
      <c r="X23" s="155">
        <f t="shared" ref="X23:AI23" si="44">SUM(X16:X18)</f>
        <v>34340.337000000007</v>
      </c>
      <c r="Y23" s="155">
        <f t="shared" si="44"/>
        <v>38207.429000000004</v>
      </c>
      <c r="Z23" s="155">
        <f t="shared" si="44"/>
        <v>28571.173999999999</v>
      </c>
      <c r="AA23" s="155">
        <f t="shared" si="44"/>
        <v>33006.81</v>
      </c>
      <c r="AB23" s="155">
        <f t="shared" si="44"/>
        <v>39040.758000000002</v>
      </c>
      <c r="AC23" s="155">
        <f t="shared" si="44"/>
        <v>48079.73</v>
      </c>
      <c r="AD23" s="155">
        <f t="shared" si="44"/>
        <v>49572.105999999992</v>
      </c>
      <c r="AE23" s="155">
        <f t="shared" si="44"/>
        <v>43376.988000000005</v>
      </c>
      <c r="AF23" s="155">
        <f t="shared" si="44"/>
        <v>47123.987000000023</v>
      </c>
      <c r="AG23" s="155">
        <f t="shared" si="44"/>
        <v>58636.54</v>
      </c>
      <c r="AH23" s="155">
        <f t="shared" ref="AH23" si="45">SUM(AH16:AH18)</f>
        <v>41479.065000000002</v>
      </c>
      <c r="AI23" s="155">
        <f t="shared" si="44"/>
        <v>42316.526999999987</v>
      </c>
      <c r="AJ23" s="203" t="str">
        <f>IF(AJ18="","",SUM(AJ16:AJ18))</f>
        <v/>
      </c>
      <c r="AK23" s="55" t="str">
        <f t="shared" si="17"/>
        <v/>
      </c>
      <c r="AM23" s="126">
        <f t="shared" si="19"/>
        <v>0.55445366590058986</v>
      </c>
      <c r="AN23" s="158">
        <f t="shared" si="19"/>
        <v>0.58274025510480154</v>
      </c>
      <c r="AO23" s="158">
        <f t="shared" ref="AO23:AY23" si="46">IF(AO18="","",(W23/D23)*10)</f>
        <v>0.91766659206541912</v>
      </c>
      <c r="AP23" s="158">
        <f t="shared" si="46"/>
        <v>0.70555563933746857</v>
      </c>
      <c r="AQ23" s="158">
        <f t="shared" si="46"/>
        <v>0.61973170704963765</v>
      </c>
      <c r="AR23" s="158">
        <f t="shared" si="46"/>
        <v>0.68540258514499786</v>
      </c>
      <c r="AS23" s="158">
        <f t="shared" si="46"/>
        <v>0.71708761380711117</v>
      </c>
      <c r="AT23" s="158">
        <f t="shared" si="46"/>
        <v>0.85424187953721087</v>
      </c>
      <c r="AU23" s="158">
        <f t="shared" si="46"/>
        <v>0.69790264995908136</v>
      </c>
      <c r="AV23" s="158">
        <f t="shared" si="46"/>
        <v>0.67010983318921202</v>
      </c>
      <c r="AW23" s="158">
        <f t="shared" si="46"/>
        <v>0.62243722590340611</v>
      </c>
      <c r="AX23" s="158">
        <f t="shared" si="46"/>
        <v>0.69138012886340905</v>
      </c>
      <c r="AY23" s="158">
        <f t="shared" si="46"/>
        <v>0.70396584382842342</v>
      </c>
      <c r="AZ23" s="158">
        <f t="shared" ref="AZ23" si="47">IF(AZ18="","",(AH23/O23)*10)</f>
        <v>0.75965158823780199</v>
      </c>
      <c r="BA23" s="158">
        <f t="shared" ref="BA23" si="48">IF(BA18="","",(AI23/P23)*10)</f>
        <v>0.82740922989350374</v>
      </c>
      <c r="BB23" s="303" t="str">
        <f t="shared" si="40"/>
        <v/>
      </c>
      <c r="BC23" s="55" t="str">
        <f t="shared" si="15"/>
        <v/>
      </c>
      <c r="BE23" s="105"/>
      <c r="BF23" s="105"/>
    </row>
    <row r="24" spans="1:58" x14ac:dyDescent="0.25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 x14ac:dyDescent="0.3">
      <c r="R25" s="205" t="s">
        <v>1</v>
      </c>
      <c r="AK25" s="289">
        <v>1000</v>
      </c>
      <c r="BC25" s="289" t="s">
        <v>47</v>
      </c>
      <c r="BE25" s="105"/>
      <c r="BF25" s="105"/>
    </row>
    <row r="26" spans="1:58" ht="20.100000000000001" customHeight="1" x14ac:dyDescent="0.25">
      <c r="A26" s="349" t="s">
        <v>2</v>
      </c>
      <c r="B26" s="351" t="s">
        <v>71</v>
      </c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6"/>
      <c r="R26" s="354" t="str">
        <f>R4</f>
        <v>D       2025/2024</v>
      </c>
      <c r="T26" s="352" t="s">
        <v>3</v>
      </c>
      <c r="U26" s="344" t="s">
        <v>71</v>
      </c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6"/>
      <c r="AK26" s="354" t="str">
        <f>R26</f>
        <v>D       2025/2024</v>
      </c>
      <c r="AM26" s="344" t="s">
        <v>71</v>
      </c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6"/>
      <c r="BC26" s="354" t="str">
        <f>AK26</f>
        <v>D       2025/2024</v>
      </c>
      <c r="BE26" s="105"/>
      <c r="BF26" s="105"/>
    </row>
    <row r="27" spans="1:58" ht="20.100000000000001" customHeight="1" thickBot="1" x14ac:dyDescent="0.3">
      <c r="A27" s="350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355"/>
      <c r="T27" s="353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5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5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>
        <v>2023</v>
      </c>
      <c r="BA27" s="135">
        <v>2024</v>
      </c>
      <c r="BB27" s="266">
        <v>2025</v>
      </c>
      <c r="BC27" s="355"/>
      <c r="BE27" s="105"/>
      <c r="BF27" s="105"/>
    </row>
    <row r="28" spans="1:58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4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2"/>
      <c r="BE28" s="105"/>
      <c r="BF28" s="105"/>
    </row>
    <row r="29" spans="1:58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144226.96999999994</v>
      </c>
      <c r="Q29" s="112">
        <v>156286.95999999988</v>
      </c>
      <c r="R29" s="61">
        <f>IF(Q29="","",(Q29-P29)/P29)</f>
        <v>8.3618133279787663E-2</v>
      </c>
      <c r="T29" s="109" t="s">
        <v>73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14522.108000000002</v>
      </c>
      <c r="AI29" s="153">
        <v>9776.6340000000037</v>
      </c>
      <c r="AJ29" s="112">
        <v>11769.335000000006</v>
      </c>
      <c r="AK29" s="61">
        <f>IF(AJ29="","",(AJ29-AI29)/AI29)</f>
        <v>0.20382280854535437</v>
      </c>
      <c r="AM29" s="124">
        <f t="shared" ref="AM29:AM38" si="49">(U29/B29)*10</f>
        <v>0.44749494995804673</v>
      </c>
      <c r="AN29" s="156">
        <f t="shared" ref="AN29:AN38" si="50">(V29/C29)*10</f>
        <v>0.42199049962249885</v>
      </c>
      <c r="AO29" s="156">
        <f t="shared" ref="AO29:AO38" si="51">(W29/D29)*10</f>
        <v>0.47202259593859536</v>
      </c>
      <c r="AP29" s="156">
        <f t="shared" ref="AP29:AP38" si="52">(X29/E29)*10</f>
        <v>0.8081632158864277</v>
      </c>
      <c r="AQ29" s="156">
        <f t="shared" ref="AQ29:AQ38" si="53">(Y29/F29)*10</f>
        <v>0.50550044106984959</v>
      </c>
      <c r="AR29" s="156">
        <f t="shared" ref="AR29:AR38" si="54">(Z29/G29)*10</f>
        <v>0.47895812371298058</v>
      </c>
      <c r="AS29" s="156">
        <f t="shared" ref="AS29:AS38" si="55">(AA29/H29)*10</f>
        <v>0.58749022877813117</v>
      </c>
      <c r="AT29" s="156">
        <f t="shared" ref="AT29:AT38" si="56">(AB29/I29)*10</f>
        <v>0.55261592323817688</v>
      </c>
      <c r="AU29" s="156">
        <f t="shared" ref="AU29:AU38" si="57">(AC29/J29)*10</f>
        <v>0.77172992674881657</v>
      </c>
      <c r="AV29" s="156">
        <f t="shared" ref="AV29:AV38" si="58">(AD29/K29)*10</f>
        <v>0.59323467465978674</v>
      </c>
      <c r="AW29" s="156">
        <f t="shared" ref="AW29:AW38" si="59">(AE29/L29)*10</f>
        <v>0.61384805672702092</v>
      </c>
      <c r="AX29" s="156">
        <f t="shared" ref="AX29:AX38" si="60">(AF29/M29)*10</f>
        <v>0.53656597117584959</v>
      </c>
      <c r="AY29" s="156">
        <f t="shared" ref="AY29:AZ38" si="61">(AG29/N29)*10</f>
        <v>0.64128226769950125</v>
      </c>
      <c r="AZ29" s="156">
        <f t="shared" si="61"/>
        <v>0.68958439007564309</v>
      </c>
      <c r="BA29" s="156">
        <f t="shared" ref="BA29:BA44" si="62">(AI29/P29)*10</f>
        <v>0.67786447985421927</v>
      </c>
      <c r="BB29" s="156">
        <f>(AJ29/Q29)*10</f>
        <v>0.75305930833896928</v>
      </c>
      <c r="BC29" s="61">
        <f t="shared" ref="BC29:BC45" si="63">IF(BB29="","",(BB29-BA29)/BA29)</f>
        <v>0.11092899940843827</v>
      </c>
      <c r="BE29" s="105"/>
      <c r="BF29" s="105"/>
    </row>
    <row r="30" spans="1:58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163816.97999999992</v>
      </c>
      <c r="Q30" s="119">
        <v>176976.29999999978</v>
      </c>
      <c r="R30" s="52">
        <f t="shared" ref="R30:R45" si="64">IF(Q30="","",(Q30-P30)/P30)</f>
        <v>8.0329401750660209E-2</v>
      </c>
      <c r="T30" s="109" t="s">
        <v>74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11404.307000000008</v>
      </c>
      <c r="AJ30" s="119">
        <v>11650.797999999995</v>
      </c>
      <c r="AK30" s="52">
        <f t="shared" ref="AK30:AK45" si="65">IF(AJ30="","",(AJ30-AI30)/AI30)</f>
        <v>2.1613851679018029E-2</v>
      </c>
      <c r="AM30" s="125">
        <f t="shared" si="49"/>
        <v>0.46047109354109889</v>
      </c>
      <c r="AN30" s="157">
        <f t="shared" si="50"/>
        <v>0.45757226895448566</v>
      </c>
      <c r="AO30" s="157">
        <f t="shared" si="51"/>
        <v>0.5419617422671561</v>
      </c>
      <c r="AP30" s="157">
        <f t="shared" si="52"/>
        <v>0.82888642292733761</v>
      </c>
      <c r="AQ30" s="157">
        <f t="shared" si="53"/>
        <v>0.50636300335303253</v>
      </c>
      <c r="AR30" s="157">
        <f t="shared" si="54"/>
        <v>0.48905442795728249</v>
      </c>
      <c r="AS30" s="157">
        <f t="shared" si="55"/>
        <v>0.51556937685642856</v>
      </c>
      <c r="AT30" s="157">
        <f t="shared" si="56"/>
        <v>0.54755948056577153</v>
      </c>
      <c r="AU30" s="157">
        <f t="shared" si="57"/>
        <v>0.92171330852361721</v>
      </c>
      <c r="AV30" s="157">
        <f t="shared" si="58"/>
        <v>0.57411865515950256</v>
      </c>
      <c r="AW30" s="157">
        <f t="shared" si="59"/>
        <v>0.6218671970115851</v>
      </c>
      <c r="AX30" s="157">
        <f t="shared" si="60"/>
        <v>0.49425784549142993</v>
      </c>
      <c r="AY30" s="157">
        <f t="shared" si="61"/>
        <v>0.62654318974990453</v>
      </c>
      <c r="AZ30" s="157">
        <f t="shared" si="61"/>
        <v>0.62565287272235182</v>
      </c>
      <c r="BA30" s="157">
        <f t="shared" si="62"/>
        <v>0.69616147239437653</v>
      </c>
      <c r="BB30" s="157">
        <f>IF(AJ30="","",(AJ30/Q30)*10)</f>
        <v>0.65832532378629283</v>
      </c>
      <c r="BC30" s="52">
        <f t="shared" si="63"/>
        <v>-5.434967332787051E-2</v>
      </c>
      <c r="BE30" s="105"/>
      <c r="BF30" s="105"/>
    </row>
    <row r="31" spans="1:58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152254.7900000001</v>
      </c>
      <c r="Q31" s="119">
        <v>150190.68999999992</v>
      </c>
      <c r="R31" s="52">
        <f t="shared" si="64"/>
        <v>-1.3556880542150294E-2</v>
      </c>
      <c r="T31" s="109" t="s">
        <v>75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20045.862000000012</v>
      </c>
      <c r="AI31" s="154">
        <v>12012.421000000015</v>
      </c>
      <c r="AJ31" s="119">
        <v>11332.131000000005</v>
      </c>
      <c r="AK31" s="52">
        <f t="shared" si="65"/>
        <v>-5.6632214272211163E-2</v>
      </c>
      <c r="AM31" s="125">
        <f t="shared" si="49"/>
        <v>0.44241062088628053</v>
      </c>
      <c r="AN31" s="157">
        <f t="shared" si="50"/>
        <v>0.44000691509090828</v>
      </c>
      <c r="AO31" s="157">
        <f t="shared" si="51"/>
        <v>0.50306153781226581</v>
      </c>
      <c r="AP31" s="157">
        <f t="shared" si="52"/>
        <v>0.908169034292719</v>
      </c>
      <c r="AQ31" s="157">
        <f t="shared" si="53"/>
        <v>0.50798316681623246</v>
      </c>
      <c r="AR31" s="157">
        <f t="shared" si="54"/>
        <v>0.49726565111971294</v>
      </c>
      <c r="AS31" s="157">
        <f t="shared" si="55"/>
        <v>0.53652846921584385</v>
      </c>
      <c r="AT31" s="157">
        <f t="shared" si="56"/>
        <v>0.5373482716568041</v>
      </c>
      <c r="AU31" s="157">
        <f t="shared" si="57"/>
        <v>0.78173472362263119</v>
      </c>
      <c r="AV31" s="157">
        <f t="shared" si="58"/>
        <v>0.56172228676028879</v>
      </c>
      <c r="AW31" s="157">
        <f t="shared" si="59"/>
        <v>0.61636897129854362</v>
      </c>
      <c r="AX31" s="157">
        <f t="shared" si="60"/>
        <v>0.51111633914897814</v>
      </c>
      <c r="AY31" s="157">
        <f t="shared" si="61"/>
        <v>0.69550200427620168</v>
      </c>
      <c r="AZ31" s="157">
        <f t="shared" si="61"/>
        <v>0.65211451686003852</v>
      </c>
      <c r="BA31" s="157">
        <f t="shared" si="62"/>
        <v>0.78896834707137997</v>
      </c>
      <c r="BB31" s="157">
        <f t="shared" ref="BB31:BB40" si="66">IF(AJ31="","",(AJ31/Q31)*10)</f>
        <v>0.75451620869442781</v>
      </c>
      <c r="BC31" s="52">
        <f t="shared" si="63"/>
        <v>-4.3667326458453198E-2</v>
      </c>
      <c r="BE31" s="105"/>
      <c r="BF31" s="105"/>
    </row>
    <row r="32" spans="1:58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162872.00000000006</v>
      </c>
      <c r="Q32" s="119">
        <v>162635.3899999999</v>
      </c>
      <c r="R32" s="52">
        <f t="shared" si="64"/>
        <v>-1.4527358907618288E-3</v>
      </c>
      <c r="T32" s="109" t="s">
        <v>76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16823.397999999997</v>
      </c>
      <c r="AI32" s="154">
        <v>12183.119000000002</v>
      </c>
      <c r="AJ32" s="119">
        <v>11911.394</v>
      </c>
      <c r="AK32" s="52">
        <f t="shared" si="65"/>
        <v>-2.2303401944937264E-2</v>
      </c>
      <c r="AM32" s="125">
        <f t="shared" si="49"/>
        <v>0.4117380456536428</v>
      </c>
      <c r="AN32" s="157">
        <f t="shared" si="50"/>
        <v>0.45017323810756427</v>
      </c>
      <c r="AO32" s="157">
        <f t="shared" si="51"/>
        <v>0.53052169146380823</v>
      </c>
      <c r="AP32" s="157">
        <f t="shared" si="52"/>
        <v>0.79315079340313666</v>
      </c>
      <c r="AQ32" s="157">
        <f t="shared" si="53"/>
        <v>0.54920904241465762</v>
      </c>
      <c r="AR32" s="157">
        <f t="shared" si="54"/>
        <v>0.49231320433642595</v>
      </c>
      <c r="AS32" s="157">
        <f t="shared" si="55"/>
        <v>0.55148844538658548</v>
      </c>
      <c r="AT32" s="157">
        <f t="shared" si="56"/>
        <v>0.52949059732220316</v>
      </c>
      <c r="AU32" s="157">
        <f t="shared" si="57"/>
        <v>0.75728905420077208</v>
      </c>
      <c r="AV32" s="157">
        <f t="shared" si="58"/>
        <v>0.52733538616375741</v>
      </c>
      <c r="AW32" s="157">
        <f t="shared" si="59"/>
        <v>0.60476032121983347</v>
      </c>
      <c r="AX32" s="157">
        <f t="shared" si="60"/>
        <v>0.54429927333323636</v>
      </c>
      <c r="AY32" s="157">
        <f t="shared" si="61"/>
        <v>0.72663491662813884</v>
      </c>
      <c r="AZ32" s="157">
        <f t="shared" si="61"/>
        <v>0.63222521852648494</v>
      </c>
      <c r="BA32" s="157">
        <f t="shared" si="62"/>
        <v>0.74801801414607783</v>
      </c>
      <c r="BB32" s="157">
        <f t="shared" si="66"/>
        <v>0.73239864951902589</v>
      </c>
      <c r="BC32" s="52">
        <f t="shared" si="63"/>
        <v>-2.0881000633230316E-2</v>
      </c>
      <c r="BE32" s="105"/>
      <c r="BF32" s="105"/>
    </row>
    <row r="33" spans="1:58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165042.3800000003</v>
      </c>
      <c r="Q33" s="119">
        <v>163431.92999999996</v>
      </c>
      <c r="R33" s="52">
        <f t="shared" si="64"/>
        <v>-9.7577967549930446E-3</v>
      </c>
      <c r="T33" s="109" t="s">
        <v>77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12209.923999999999</v>
      </c>
      <c r="AJ33" s="119">
        <v>12706.673000000006</v>
      </c>
      <c r="AK33" s="52">
        <f t="shared" si="65"/>
        <v>4.0684037017757614E-2</v>
      </c>
      <c r="AM33" s="125">
        <f t="shared" si="49"/>
        <v>0.49547514696423517</v>
      </c>
      <c r="AN33" s="157">
        <f t="shared" si="50"/>
        <v>0.46184732439637305</v>
      </c>
      <c r="AO33" s="157">
        <f t="shared" si="51"/>
        <v>0.58455084732547036</v>
      </c>
      <c r="AP33" s="157">
        <f t="shared" si="52"/>
        <v>0.78769456194735565</v>
      </c>
      <c r="AQ33" s="157">
        <f t="shared" si="53"/>
        <v>0.4740445861025222</v>
      </c>
      <c r="AR33" s="157">
        <f t="shared" si="54"/>
        <v>0.52641405214864356</v>
      </c>
      <c r="AS33" s="157">
        <f t="shared" si="55"/>
        <v>0.57203930554337168</v>
      </c>
      <c r="AT33" s="157">
        <f t="shared" si="56"/>
        <v>0.53330507840023977</v>
      </c>
      <c r="AU33" s="157">
        <f t="shared" si="57"/>
        <v>0.97449836694611214</v>
      </c>
      <c r="AV33" s="157">
        <f t="shared" si="58"/>
        <v>0.53612416504160132</v>
      </c>
      <c r="AW33" s="157">
        <f t="shared" si="59"/>
        <v>0.50677934421259097</v>
      </c>
      <c r="AX33" s="157">
        <f t="shared" si="60"/>
        <v>0.50484087413609458</v>
      </c>
      <c r="AY33" s="157">
        <f t="shared" si="61"/>
        <v>0.67726572735313773</v>
      </c>
      <c r="AZ33" s="157">
        <f t="shared" si="61"/>
        <v>0.66905395722428995</v>
      </c>
      <c r="BA33" s="157">
        <f t="shared" si="62"/>
        <v>0.7398053760494715</v>
      </c>
      <c r="BB33" s="157">
        <f t="shared" si="66"/>
        <v>0.77749023706689446</v>
      </c>
      <c r="BC33" s="52">
        <f t="shared" si="63"/>
        <v>5.093888506009308E-2</v>
      </c>
      <c r="BE33" s="105"/>
      <c r="BF33" s="105"/>
    </row>
    <row r="34" spans="1:58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158434.60000000015</v>
      </c>
      <c r="Q34" s="119">
        <v>134908.06000000003</v>
      </c>
      <c r="R34" s="52">
        <f t="shared" si="64"/>
        <v>-0.148493700239721</v>
      </c>
      <c r="T34" s="109" t="s">
        <v>78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13387.991000000004</v>
      </c>
      <c r="AJ34" s="119">
        <v>10733.082999999999</v>
      </c>
      <c r="AK34" s="52">
        <f t="shared" si="65"/>
        <v>-0.19830518260730862</v>
      </c>
      <c r="AM34" s="125">
        <f t="shared" si="49"/>
        <v>0.48672862985073784</v>
      </c>
      <c r="AN34" s="157">
        <f t="shared" si="50"/>
        <v>0.49688825876595721</v>
      </c>
      <c r="AO34" s="157">
        <f t="shared" si="51"/>
        <v>0.56924809937044796</v>
      </c>
      <c r="AP34" s="157">
        <f t="shared" si="52"/>
        <v>0.78543559483657488</v>
      </c>
      <c r="AQ34" s="157">
        <f t="shared" si="53"/>
        <v>0.54207508867396426</v>
      </c>
      <c r="AR34" s="157">
        <f t="shared" si="54"/>
        <v>0.51283586940978365</v>
      </c>
      <c r="AS34" s="157">
        <f t="shared" si="55"/>
        <v>0.58706569068968495</v>
      </c>
      <c r="AT34" s="157">
        <f t="shared" si="56"/>
        <v>0.58568978626091728</v>
      </c>
      <c r="AU34" s="157">
        <f t="shared" si="57"/>
        <v>0.80425854872244606</v>
      </c>
      <c r="AV34" s="157">
        <f t="shared" si="58"/>
        <v>0.55167855015599043</v>
      </c>
      <c r="AW34" s="157">
        <f t="shared" si="59"/>
        <v>0.60866792877006426</v>
      </c>
      <c r="AX34" s="157">
        <f t="shared" si="60"/>
        <v>0.52479645779906703</v>
      </c>
      <c r="AY34" s="157">
        <f t="shared" si="61"/>
        <v>0.64394734152368938</v>
      </c>
      <c r="AZ34" s="157">
        <f t="shared" si="61"/>
        <v>0.61377457612250752</v>
      </c>
      <c r="BA34" s="157">
        <f t="shared" si="62"/>
        <v>0.84501687131472492</v>
      </c>
      <c r="BB34" s="157">
        <f t="shared" si="66"/>
        <v>0.79558500804177279</v>
      </c>
      <c r="BC34" s="52">
        <f t="shared" si="63"/>
        <v>-5.849807850113483E-2</v>
      </c>
      <c r="BE34" s="105"/>
      <c r="BF34" s="105"/>
    </row>
    <row r="35" spans="1:58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162795.84</v>
      </c>
      <c r="Q35" s="119">
        <v>234982.86999999991</v>
      </c>
      <c r="R35" s="52">
        <f t="shared" si="64"/>
        <v>0.44342060583366205</v>
      </c>
      <c r="T35" s="109" t="s">
        <v>79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13179.037000000008</v>
      </c>
      <c r="AJ35" s="119">
        <v>19790.620000000003</v>
      </c>
      <c r="AK35" s="52">
        <f t="shared" si="65"/>
        <v>0.50167421185629812</v>
      </c>
      <c r="AM35" s="125">
        <f t="shared" si="49"/>
        <v>0.53410624801970208</v>
      </c>
      <c r="AN35" s="157">
        <f t="shared" si="50"/>
        <v>0.48911992034573448</v>
      </c>
      <c r="AO35" s="157">
        <f t="shared" si="51"/>
        <v>0.65603956133015395</v>
      </c>
      <c r="AP35" s="157">
        <f t="shared" si="52"/>
        <v>0.7829523620224994</v>
      </c>
      <c r="AQ35" s="157">
        <f t="shared" si="53"/>
        <v>0.48743234098377025</v>
      </c>
      <c r="AR35" s="157">
        <f t="shared" si="54"/>
        <v>0.51699036414929667</v>
      </c>
      <c r="AS35" s="157">
        <f t="shared" si="55"/>
        <v>0.56911382540516675</v>
      </c>
      <c r="AT35" s="157">
        <f t="shared" si="56"/>
        <v>0.55942287943501878</v>
      </c>
      <c r="AU35" s="157">
        <f t="shared" si="57"/>
        <v>0.8067909093137946</v>
      </c>
      <c r="AV35" s="157">
        <f t="shared" si="58"/>
        <v>0.5090389090704629</v>
      </c>
      <c r="AW35" s="157">
        <f t="shared" si="59"/>
        <v>0.57789179127346701</v>
      </c>
      <c r="AX35" s="157">
        <f t="shared" si="60"/>
        <v>0.55789707265191923</v>
      </c>
      <c r="AY35" s="157">
        <f t="shared" si="61"/>
        <v>0.70413142812397767</v>
      </c>
      <c r="AZ35" s="157">
        <f t="shared" si="61"/>
        <v>0.64862441537691762</v>
      </c>
      <c r="BA35" s="157">
        <f t="shared" si="62"/>
        <v>0.80954384338076502</v>
      </c>
      <c r="BB35" s="157">
        <f t="shared" si="66"/>
        <v>0.84221543468253712</v>
      </c>
      <c r="BC35" s="52">
        <f t="shared" si="63"/>
        <v>4.0358025780705221E-2</v>
      </c>
      <c r="BE35" s="105"/>
      <c r="BF35" s="105"/>
    </row>
    <row r="36" spans="1:58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160575.1100000001</v>
      </c>
      <c r="Q36" s="119">
        <v>129038.64999999998</v>
      </c>
      <c r="R36" s="52">
        <f t="shared" si="64"/>
        <v>-0.19639693847944492</v>
      </c>
      <c r="T36" s="109" t="s">
        <v>80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12223.618</v>
      </c>
      <c r="AJ36" s="119">
        <v>11317.721999999996</v>
      </c>
      <c r="AK36" s="52">
        <f t="shared" si="65"/>
        <v>-7.4110300240076574E-2</v>
      </c>
      <c r="AM36" s="125">
        <f t="shared" si="49"/>
        <v>0.44176385961468218</v>
      </c>
      <c r="AN36" s="157">
        <f t="shared" si="50"/>
        <v>0.42017785877420555</v>
      </c>
      <c r="AO36" s="157">
        <f t="shared" si="51"/>
        <v>0.63948363387771534</v>
      </c>
      <c r="AP36" s="157">
        <f t="shared" si="52"/>
        <v>0.71120273013234991</v>
      </c>
      <c r="AQ36" s="157">
        <f t="shared" si="53"/>
        <v>0.43360371542738207</v>
      </c>
      <c r="AR36" s="157">
        <f t="shared" si="54"/>
        <v>0.45907066820991294</v>
      </c>
      <c r="AS36" s="157">
        <f t="shared" si="55"/>
        <v>0.59928518991605073</v>
      </c>
      <c r="AT36" s="157">
        <f t="shared" si="56"/>
        <v>0.5807675710119673</v>
      </c>
      <c r="AU36" s="157">
        <f t="shared" si="57"/>
        <v>0.76451061502797446</v>
      </c>
      <c r="AV36" s="157">
        <f t="shared" si="58"/>
        <v>0.49793317713264845</v>
      </c>
      <c r="AW36" s="157">
        <f t="shared" si="59"/>
        <v>0.55159727832865624</v>
      </c>
      <c r="AX36" s="157">
        <f t="shared" si="60"/>
        <v>0.58152630944673145</v>
      </c>
      <c r="AY36" s="157">
        <f t="shared" si="61"/>
        <v>0.67737319307050581</v>
      </c>
      <c r="AZ36" s="157">
        <f t="shared" si="61"/>
        <v>0.67507493980577815</v>
      </c>
      <c r="BA36" s="157">
        <f t="shared" si="62"/>
        <v>0.76123989577214002</v>
      </c>
      <c r="BB36" s="157">
        <f t="shared" si="66"/>
        <v>0.87708000664917041</v>
      </c>
      <c r="BC36" s="52">
        <f t="shared" si="63"/>
        <v>0.1521729372309521</v>
      </c>
      <c r="BE36" s="105"/>
      <c r="BF36" s="105"/>
    </row>
    <row r="37" spans="1:58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160298.74999999991</v>
      </c>
      <c r="Q37" s="119">
        <v>133895.76000000004</v>
      </c>
      <c r="R37" s="52">
        <f t="shared" si="64"/>
        <v>-0.16471114091656916</v>
      </c>
      <c r="T37" s="109" t="s">
        <v>81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13223.329000000003</v>
      </c>
      <c r="AJ37" s="119">
        <v>11802.036999999998</v>
      </c>
      <c r="AK37" s="52">
        <f t="shared" si="65"/>
        <v>-0.10748367525303232</v>
      </c>
      <c r="AM37" s="125">
        <f t="shared" si="49"/>
        <v>0.48486363856011194</v>
      </c>
      <c r="AN37" s="157">
        <f t="shared" si="50"/>
        <v>0.56136104589017211</v>
      </c>
      <c r="AO37" s="157">
        <f t="shared" si="51"/>
        <v>0.91494056270845225</v>
      </c>
      <c r="AP37" s="157">
        <f t="shared" si="52"/>
        <v>0.73397337983951261</v>
      </c>
      <c r="AQ37" s="157">
        <f t="shared" si="53"/>
        <v>0.54686443981211563</v>
      </c>
      <c r="AR37" s="157">
        <f t="shared" si="54"/>
        <v>0.55361740351046873</v>
      </c>
      <c r="AS37" s="157">
        <f t="shared" si="55"/>
        <v>0.59768837923984341</v>
      </c>
      <c r="AT37" s="157">
        <f t="shared" si="56"/>
        <v>0.78949101429546453</v>
      </c>
      <c r="AU37" s="157">
        <f t="shared" si="57"/>
        <v>0.85577312393822647</v>
      </c>
      <c r="AV37" s="157">
        <f t="shared" si="58"/>
        <v>0.5392227587309858</v>
      </c>
      <c r="AW37" s="157">
        <f t="shared" si="59"/>
        <v>0.66185996306935324</v>
      </c>
      <c r="AX37" s="157">
        <f t="shared" si="60"/>
        <v>0.66577682346880351</v>
      </c>
      <c r="AY37" s="157">
        <f t="shared" si="61"/>
        <v>0.70495682983619656</v>
      </c>
      <c r="AZ37" s="157">
        <f t="shared" si="61"/>
        <v>0.7556807848224345</v>
      </c>
      <c r="BA37" s="157">
        <f t="shared" si="62"/>
        <v>0.82491778632085466</v>
      </c>
      <c r="BB37" s="157">
        <f t="shared" si="66"/>
        <v>0.88143470711843264</v>
      </c>
      <c r="BC37" s="52">
        <f t="shared" si="63"/>
        <v>6.8512185983580581E-2</v>
      </c>
      <c r="BE37" s="105"/>
      <c r="BF37" s="105"/>
    </row>
    <row r="38" spans="1:58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145688.35999999993</v>
      </c>
      <c r="Q38" s="119">
        <v>158592.6099999999</v>
      </c>
      <c r="R38" s="52">
        <f t="shared" si="64"/>
        <v>8.8574337716479046E-2</v>
      </c>
      <c r="T38" s="109" t="s">
        <v>82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11867.11</v>
      </c>
      <c r="AJ38" s="119">
        <v>13448.377999999999</v>
      </c>
      <c r="AK38" s="52">
        <f t="shared" si="65"/>
        <v>0.13324794326504077</v>
      </c>
      <c r="AM38" s="125">
        <f t="shared" si="49"/>
        <v>0.50547976786025839</v>
      </c>
      <c r="AN38" s="157">
        <f t="shared" si="50"/>
        <v>0.61364183688748253</v>
      </c>
      <c r="AO38" s="157">
        <f t="shared" si="51"/>
        <v>0.99143989040046498</v>
      </c>
      <c r="AP38" s="157">
        <f t="shared" si="52"/>
        <v>0.79860824444016809</v>
      </c>
      <c r="AQ38" s="157">
        <f t="shared" si="53"/>
        <v>0.61462071336796531</v>
      </c>
      <c r="AR38" s="157">
        <f t="shared" si="54"/>
        <v>0.7179397354111039</v>
      </c>
      <c r="AS38" s="157">
        <f t="shared" si="55"/>
        <v>0.76149967195295487</v>
      </c>
      <c r="AT38" s="157">
        <f t="shared" si="56"/>
        <v>0.82067211196453671</v>
      </c>
      <c r="AU38" s="157">
        <f t="shared" si="57"/>
        <v>0.76712936250314256</v>
      </c>
      <c r="AV38" s="157">
        <f t="shared" si="58"/>
        <v>0.61919728263479246</v>
      </c>
      <c r="AW38" s="157">
        <f t="shared" si="59"/>
        <v>0.63990474451207224</v>
      </c>
      <c r="AX38" s="157">
        <f t="shared" si="60"/>
        <v>0.62152586797883858</v>
      </c>
      <c r="AY38" s="157">
        <f t="shared" si="61"/>
        <v>0.67466486882317089</v>
      </c>
      <c r="AZ38" s="157">
        <f t="shared" si="61"/>
        <v>0.7442507864616138</v>
      </c>
      <c r="BA38" s="157">
        <f t="shared" si="62"/>
        <v>0.81455443660701554</v>
      </c>
      <c r="BB38" s="157">
        <f t="shared" si="66"/>
        <v>0.84798263929195739</v>
      </c>
      <c r="BC38" s="52">
        <f t="shared" si="63"/>
        <v>4.1038635581171587E-2</v>
      </c>
      <c r="BE38" s="105"/>
      <c r="BF38" s="105"/>
    </row>
    <row r="39" spans="1:58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187198.09000000003</v>
      </c>
      <c r="Q39" s="119"/>
      <c r="R39" s="52" t="str">
        <f t="shared" si="64"/>
        <v/>
      </c>
      <c r="T39" s="109" t="s">
        <v>83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15289.810999999994</v>
      </c>
      <c r="AJ39" s="119"/>
      <c r="AK39" s="52" t="str">
        <f t="shared" si="65"/>
        <v/>
      </c>
      <c r="AM39" s="125">
        <f t="shared" ref="AM39:AN45" si="67">(U39/B39)*10</f>
        <v>0.59655396247491954</v>
      </c>
      <c r="AN39" s="157">
        <f t="shared" si="67"/>
        <v>0.7101543245465749</v>
      </c>
      <c r="AO39" s="157">
        <f t="shared" ref="AO39:AZ41" si="68">IF(W39="","",(W39/D39)*10)</f>
        <v>0.82659295097689434</v>
      </c>
      <c r="AP39" s="157">
        <f t="shared" si="68"/>
        <v>0.75542927217629385</v>
      </c>
      <c r="AQ39" s="157">
        <f t="shared" si="68"/>
        <v>0.66232957299169615</v>
      </c>
      <c r="AR39" s="157">
        <f t="shared" si="68"/>
        <v>0.69529221532504837</v>
      </c>
      <c r="AS39" s="157">
        <f t="shared" si="68"/>
        <v>0.70882922115899427</v>
      </c>
      <c r="AT39" s="157">
        <f t="shared" si="68"/>
        <v>0.81643127472411259</v>
      </c>
      <c r="AU39" s="157">
        <f t="shared" si="68"/>
        <v>0.6555002561116402</v>
      </c>
      <c r="AV39" s="157">
        <f t="shared" si="68"/>
        <v>0.68927659143619535</v>
      </c>
      <c r="AW39" s="157">
        <f t="shared" si="68"/>
        <v>0.64689754420867462</v>
      </c>
      <c r="AX39" s="157">
        <f t="shared" si="68"/>
        <v>0.72799787288130147</v>
      </c>
      <c r="AY39" s="157">
        <f t="shared" si="68"/>
        <v>0.75472082130583984</v>
      </c>
      <c r="AZ39" s="157">
        <f t="shared" si="68"/>
        <v>0.81465531564401306</v>
      </c>
      <c r="BA39" s="157">
        <f t="shared" ref="BA39:BA41" si="69">IF(AI39="","",(AI39/P39)*10)</f>
        <v>0.81677174163475663</v>
      </c>
      <c r="BB39" s="157" t="str">
        <f t="shared" si="66"/>
        <v/>
      </c>
      <c r="BC39" s="52" t="str">
        <f t="shared" si="63"/>
        <v/>
      </c>
      <c r="BE39" s="105"/>
      <c r="BF39" s="105"/>
    </row>
    <row r="40" spans="1:58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177960.38999999987</v>
      </c>
      <c r="Q40" s="119"/>
      <c r="R40" s="52" t="str">
        <f t="shared" si="64"/>
        <v/>
      </c>
      <c r="T40" s="110" t="s">
        <v>84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13490.310000000005</v>
      </c>
      <c r="AJ40" s="119"/>
      <c r="AK40" s="52" t="str">
        <f t="shared" si="65"/>
        <v/>
      </c>
      <c r="AM40" s="125">
        <f t="shared" si="67"/>
        <v>0.56128924309160388</v>
      </c>
      <c r="AN40" s="157">
        <f t="shared" si="67"/>
        <v>0.49567972006947647</v>
      </c>
      <c r="AO40" s="157">
        <f t="shared" si="68"/>
        <v>0.9790091257525988</v>
      </c>
      <c r="AP40" s="157">
        <f t="shared" si="68"/>
        <v>0.61228139027468687</v>
      </c>
      <c r="AQ40" s="157">
        <f t="shared" si="68"/>
        <v>0.5822210241113337</v>
      </c>
      <c r="AR40" s="157">
        <f t="shared" si="68"/>
        <v>0.62664828118918259</v>
      </c>
      <c r="AS40" s="157">
        <f t="shared" si="68"/>
        <v>0.67665809142176681</v>
      </c>
      <c r="AT40" s="157">
        <f t="shared" si="68"/>
        <v>0.91161704676855315</v>
      </c>
      <c r="AU40" s="157">
        <f t="shared" si="68"/>
        <v>0.66978639445387611</v>
      </c>
      <c r="AV40" s="157">
        <f t="shared" si="68"/>
        <v>0.69632467581771174</v>
      </c>
      <c r="AW40" s="157">
        <f t="shared" si="68"/>
        <v>0.56670328216974419</v>
      </c>
      <c r="AX40" s="157">
        <f t="shared" si="68"/>
        <v>0.70671261274209851</v>
      </c>
      <c r="AY40" s="157">
        <f t="shared" si="68"/>
        <v>0.65801204114882317</v>
      </c>
      <c r="AZ40" s="157">
        <f t="shared" si="68"/>
        <v>0.69196706988199619</v>
      </c>
      <c r="BA40" s="157">
        <f t="shared" si="69"/>
        <v>0.75805127197125244</v>
      </c>
      <c r="BB40" s="157" t="str">
        <f t="shared" si="66"/>
        <v/>
      </c>
      <c r="BC40" s="52" t="str">
        <f t="shared" si="63"/>
        <v/>
      </c>
      <c r="BE40" s="105"/>
      <c r="BF40" s="105"/>
    </row>
    <row r="41" spans="1:58" ht="20.100000000000001" customHeight="1" thickBot="1" x14ac:dyDescent="0.3">
      <c r="A41" s="35" t="str">
        <f>A19</f>
        <v>jan-out</v>
      </c>
      <c r="B41" s="167">
        <f>SUM(B29:B38)</f>
        <v>1517181.2699999998</v>
      </c>
      <c r="C41" s="168">
        <f t="shared" ref="C41:Q41" si="70">SUM(C29:C38)</f>
        <v>1308905.1499999999</v>
      </c>
      <c r="D41" s="168">
        <f t="shared" si="70"/>
        <v>1081394.0499999998</v>
      </c>
      <c r="E41" s="168">
        <f t="shared" si="70"/>
        <v>1264301.7499999998</v>
      </c>
      <c r="F41" s="168">
        <f t="shared" si="70"/>
        <v>1903253.1900000002</v>
      </c>
      <c r="G41" s="168">
        <f t="shared" si="70"/>
        <v>1865405.06</v>
      </c>
      <c r="H41" s="168">
        <f t="shared" si="70"/>
        <v>1481388.8399999994</v>
      </c>
      <c r="I41" s="168">
        <f t="shared" si="70"/>
        <v>1857161.6099999996</v>
      </c>
      <c r="J41" s="168">
        <f t="shared" si="70"/>
        <v>1504426.8000000003</v>
      </c>
      <c r="K41" s="168">
        <f t="shared" si="70"/>
        <v>2474164.06</v>
      </c>
      <c r="L41" s="168">
        <f t="shared" si="70"/>
        <v>2268040.4799999995</v>
      </c>
      <c r="M41" s="168">
        <f t="shared" si="70"/>
        <v>2509805.3900000006</v>
      </c>
      <c r="N41" s="168">
        <f t="shared" si="70"/>
        <v>2395422.3899999987</v>
      </c>
      <c r="O41" s="168">
        <f t="shared" si="70"/>
        <v>2513568.8200000008</v>
      </c>
      <c r="P41" s="168">
        <f t="shared" si="70"/>
        <v>1576005.7800000005</v>
      </c>
      <c r="Q41" s="169">
        <f t="shared" si="70"/>
        <v>1600939.2199999993</v>
      </c>
      <c r="R41" s="61">
        <f t="shared" si="64"/>
        <v>1.5820652637453379E-2</v>
      </c>
      <c r="T41" s="109"/>
      <c r="U41" s="167">
        <f>SUM(U29:U38)</f>
        <v>71454.679000000004</v>
      </c>
      <c r="V41" s="168">
        <f t="shared" ref="V41:AJ41" si="71">SUM(V29:V38)</f>
        <v>62334.577000000005</v>
      </c>
      <c r="W41" s="168">
        <f t="shared" si="71"/>
        <v>66545.318999999989</v>
      </c>
      <c r="X41" s="168">
        <f t="shared" si="71"/>
        <v>99581.175999999992</v>
      </c>
      <c r="Y41" s="168">
        <f t="shared" si="71"/>
        <v>97906.403999999995</v>
      </c>
      <c r="Z41" s="168">
        <f t="shared" si="71"/>
        <v>96246.56200000002</v>
      </c>
      <c r="AA41" s="168">
        <f t="shared" si="71"/>
        <v>86877.506999999998</v>
      </c>
      <c r="AB41" s="168">
        <f t="shared" si="71"/>
        <v>110375.85400000004</v>
      </c>
      <c r="AC41" s="168">
        <f t="shared" si="71"/>
        <v>122257.64800000002</v>
      </c>
      <c r="AD41" s="168">
        <f t="shared" si="71"/>
        <v>135928.182</v>
      </c>
      <c r="AE41" s="168">
        <f t="shared" si="71"/>
        <v>135599.446</v>
      </c>
      <c r="AF41" s="168">
        <f t="shared" si="71"/>
        <v>137560.81</v>
      </c>
      <c r="AG41" s="168">
        <f t="shared" si="71"/>
        <v>162172.30900000001</v>
      </c>
      <c r="AH41" s="168">
        <f t="shared" si="71"/>
        <v>166537.24100000001</v>
      </c>
      <c r="AI41" s="168">
        <f t="shared" si="71"/>
        <v>121467.49000000005</v>
      </c>
      <c r="AJ41" s="169">
        <f t="shared" si="71"/>
        <v>126462.171</v>
      </c>
      <c r="AK41" s="61">
        <f t="shared" si="65"/>
        <v>4.1119488021033046E-2</v>
      </c>
      <c r="AM41" s="172">
        <f t="shared" si="67"/>
        <v>0.47096995206116676</v>
      </c>
      <c r="AN41" s="173">
        <f t="shared" si="67"/>
        <v>0.47623448498158943</v>
      </c>
      <c r="AO41" s="173">
        <f t="shared" si="68"/>
        <v>0.61536605458482041</v>
      </c>
      <c r="AP41" s="173">
        <f t="shared" si="68"/>
        <v>0.78763772967964341</v>
      </c>
      <c r="AQ41" s="173">
        <f t="shared" si="68"/>
        <v>0.51441607724298621</v>
      </c>
      <c r="AR41" s="173">
        <f t="shared" si="68"/>
        <v>0.51595529605779034</v>
      </c>
      <c r="AS41" s="173">
        <f t="shared" si="68"/>
        <v>0.58645984534350903</v>
      </c>
      <c r="AT41" s="173">
        <f t="shared" si="68"/>
        <v>0.59432552022222807</v>
      </c>
      <c r="AU41" s="173">
        <f t="shared" si="68"/>
        <v>0.81265268605956753</v>
      </c>
      <c r="AV41" s="173">
        <f t="shared" si="68"/>
        <v>0.54939033428526973</v>
      </c>
      <c r="AW41" s="173">
        <f t="shared" si="68"/>
        <v>0.59787048421640177</v>
      </c>
      <c r="AX41" s="173">
        <f t="shared" si="68"/>
        <v>0.548093531666214</v>
      </c>
      <c r="AY41" s="173">
        <f t="shared" si="68"/>
        <v>0.67700923927658574</v>
      </c>
      <c r="AZ41" s="173">
        <f t="shared" si="68"/>
        <v>0.66255293937008641</v>
      </c>
      <c r="BA41" s="173">
        <f t="shared" si="69"/>
        <v>0.77072997790655329</v>
      </c>
      <c r="BB41" s="173">
        <f>IF(AJ41="","",(AJ41/Q41)*10)</f>
        <v>0.78992487297550285</v>
      </c>
      <c r="BC41" s="61">
        <f t="shared" si="63"/>
        <v>2.4904824801399942E-2</v>
      </c>
      <c r="BE41" s="105"/>
      <c r="BF41" s="105"/>
    </row>
    <row r="42" spans="1:58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P42" si="72">SUM(E29:E31)</f>
        <v>269354.83</v>
      </c>
      <c r="F42" s="154">
        <f t="shared" si="72"/>
        <v>518885.16000000003</v>
      </c>
      <c r="G42" s="154">
        <f t="shared" si="72"/>
        <v>534367.81999999983</v>
      </c>
      <c r="H42" s="154">
        <f t="shared" si="72"/>
        <v>446495.15</v>
      </c>
      <c r="I42" s="154">
        <f t="shared" si="72"/>
        <v>530104.43999999994</v>
      </c>
      <c r="J42" s="154">
        <f t="shared" si="72"/>
        <v>340089.82</v>
      </c>
      <c r="K42" s="154">
        <f t="shared" si="72"/>
        <v>649570.5</v>
      </c>
      <c r="L42" s="154">
        <f t="shared" si="72"/>
        <v>640253.84</v>
      </c>
      <c r="M42" s="154">
        <f t="shared" si="72"/>
        <v>817451.96000000066</v>
      </c>
      <c r="N42" s="154">
        <f t="shared" si="72"/>
        <v>652011.13999999966</v>
      </c>
      <c r="O42" s="154">
        <f t="shared" ref="O42" si="73">SUM(O29:O31)</f>
        <v>772926.80999999994</v>
      </c>
      <c r="P42" s="154">
        <f t="shared" si="72"/>
        <v>460298.73999999993</v>
      </c>
      <c r="Q42" s="119">
        <f>IF(Q31="","",SUM(Q29:Q31))</f>
        <v>483453.9499999996</v>
      </c>
      <c r="R42" s="61">
        <f t="shared" si="64"/>
        <v>5.0304743393387683E-2</v>
      </c>
      <c r="T42" s="108" t="s">
        <v>85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I42" si="74">SUM(X29:X31)</f>
        <v>22740.453000000001</v>
      </c>
      <c r="Y42" s="154">
        <f t="shared" si="74"/>
        <v>26284.577999999994</v>
      </c>
      <c r="Z42" s="154">
        <f t="shared" si="74"/>
        <v>26114.18</v>
      </c>
      <c r="AA42" s="154">
        <f t="shared" si="74"/>
        <v>24267.392</v>
      </c>
      <c r="AB42" s="154">
        <f t="shared" si="74"/>
        <v>28921.351000000002</v>
      </c>
      <c r="AC42" s="154">
        <f t="shared" si="74"/>
        <v>27891.383000000002</v>
      </c>
      <c r="AD42" s="154">
        <f t="shared" si="74"/>
        <v>37417.438999999998</v>
      </c>
      <c r="AE42" s="154">
        <f t="shared" si="74"/>
        <v>39515.076000000001</v>
      </c>
      <c r="AF42" s="154">
        <f t="shared" si="74"/>
        <v>41893.952999999994</v>
      </c>
      <c r="AG42" s="154">
        <f t="shared" si="74"/>
        <v>42491.516000000003</v>
      </c>
      <c r="AH42" s="154">
        <f t="shared" ref="AH42" si="75">SUM(AH29:AH31)</f>
        <v>50518.161000000007</v>
      </c>
      <c r="AI42" s="154">
        <f t="shared" si="74"/>
        <v>33193.36200000003</v>
      </c>
      <c r="AJ42" s="119">
        <f>IF(AJ31="","",SUM(AJ29:AJ31))</f>
        <v>34752.26400000001</v>
      </c>
      <c r="AK42" s="61">
        <f t="shared" si="65"/>
        <v>4.6964269542807344E-2</v>
      </c>
      <c r="AM42" s="124">
        <f t="shared" si="67"/>
        <v>0.44877401967325198</v>
      </c>
      <c r="AN42" s="156">
        <f t="shared" si="67"/>
        <v>0.43910336873301764</v>
      </c>
      <c r="AO42" s="156">
        <f t="shared" ref="AO42:AZ44" si="76">(W42/D42)*10</f>
        <v>0.50326831796508742</v>
      </c>
      <c r="AP42" s="156">
        <f t="shared" si="76"/>
        <v>0.84425636622146327</v>
      </c>
      <c r="AQ42" s="156">
        <f t="shared" si="76"/>
        <v>0.50655867668290977</v>
      </c>
      <c r="AR42" s="156">
        <f t="shared" si="76"/>
        <v>0.48869297556129054</v>
      </c>
      <c r="AS42" s="156">
        <f t="shared" si="76"/>
        <v>0.54350852411274786</v>
      </c>
      <c r="AT42" s="156">
        <f t="shared" si="76"/>
        <v>0.54557835810618771</v>
      </c>
      <c r="AU42" s="156">
        <f t="shared" si="76"/>
        <v>0.8201181382024314</v>
      </c>
      <c r="AV42" s="156">
        <f t="shared" si="76"/>
        <v>0.57603353292675696</v>
      </c>
      <c r="AW42" s="156">
        <f t="shared" si="76"/>
        <v>0.61717827416700854</v>
      </c>
      <c r="AX42" s="156">
        <f t="shared" si="76"/>
        <v>0.51249437336965908</v>
      </c>
      <c r="AY42" s="156">
        <f t="shared" si="76"/>
        <v>0.65169923323702761</v>
      </c>
      <c r="AZ42" s="156">
        <f t="shared" si="76"/>
        <v>0.65359566192302232</v>
      </c>
      <c r="BA42" s="156">
        <f t="shared" si="62"/>
        <v>0.72112650145425206</v>
      </c>
      <c r="BB42" s="156">
        <f>IF(AJ42="","",(AJ42/Q42)*10)</f>
        <v>0.71883297261300771</v>
      </c>
      <c r="BC42" s="61">
        <f t="shared" si="63"/>
        <v>-3.1804805906025095E-3</v>
      </c>
      <c r="BE42" s="105"/>
      <c r="BF42" s="105"/>
    </row>
    <row r="43" spans="1:58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P43" si="77">SUM(E32:E34)</f>
        <v>409796.7099999999</v>
      </c>
      <c r="F43" s="154">
        <f t="shared" si="77"/>
        <v>510240.19999999995</v>
      </c>
      <c r="G43" s="154">
        <f t="shared" si="77"/>
        <v>581930.29000000015</v>
      </c>
      <c r="H43" s="154">
        <f t="shared" si="77"/>
        <v>437395.03</v>
      </c>
      <c r="I43" s="154">
        <f t="shared" si="77"/>
        <v>651460.00999999989</v>
      </c>
      <c r="J43" s="154">
        <f t="shared" si="77"/>
        <v>432659.41000000003</v>
      </c>
      <c r="K43" s="154">
        <f t="shared" si="77"/>
        <v>721335.31</v>
      </c>
      <c r="L43" s="154">
        <f t="shared" si="77"/>
        <v>641165.57999999984</v>
      </c>
      <c r="M43" s="154">
        <f t="shared" si="77"/>
        <v>786805.54999999993</v>
      </c>
      <c r="N43" s="154">
        <f t="shared" si="77"/>
        <v>732307.73</v>
      </c>
      <c r="O43" s="154">
        <f t="shared" ref="O43" si="78">SUM(O32:O34)</f>
        <v>856045.70000000054</v>
      </c>
      <c r="P43" s="154">
        <f t="shared" si="77"/>
        <v>486348.98000000051</v>
      </c>
      <c r="Q43" s="119">
        <f>IF(Q34="","",SUM(Q32:Q34))</f>
        <v>460975.37999999989</v>
      </c>
      <c r="R43" s="52">
        <f t="shared" si="64"/>
        <v>-5.2171590860539262E-2</v>
      </c>
      <c r="T43" s="109" t="s">
        <v>86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I43" si="79">SUM(X32:X34)</f>
        <v>32307.84499999999</v>
      </c>
      <c r="Y43" s="154">
        <f t="shared" si="79"/>
        <v>26348.47</v>
      </c>
      <c r="Z43" s="154">
        <f t="shared" si="79"/>
        <v>29735.684000000008</v>
      </c>
      <c r="AA43" s="154">
        <f t="shared" si="79"/>
        <v>25013.658999999996</v>
      </c>
      <c r="AB43" s="154">
        <f t="shared" si="79"/>
        <v>35963.210000000006</v>
      </c>
      <c r="AC43" s="154">
        <f t="shared" si="79"/>
        <v>36186.675000000003</v>
      </c>
      <c r="AD43" s="154">
        <f t="shared" si="79"/>
        <v>38844.275000000009</v>
      </c>
      <c r="AE43" s="154">
        <f t="shared" si="79"/>
        <v>36822.900999999991</v>
      </c>
      <c r="AF43" s="154">
        <f t="shared" si="79"/>
        <v>41213.95199999999</v>
      </c>
      <c r="AG43" s="154">
        <f t="shared" si="79"/>
        <v>49875.743999999999</v>
      </c>
      <c r="AH43" s="154">
        <f t="shared" ref="AH43" si="80">SUM(AH32:AH34)</f>
        <v>54535.866999999984</v>
      </c>
      <c r="AI43" s="154">
        <f t="shared" si="79"/>
        <v>37781.034000000007</v>
      </c>
      <c r="AJ43" s="119">
        <f>IF(AJ34="","",SUM(AJ32:AJ34))</f>
        <v>35351.150000000009</v>
      </c>
      <c r="AK43" s="52">
        <f t="shared" si="65"/>
        <v>-6.4314915256157304E-2</v>
      </c>
      <c r="AM43" s="125">
        <f t="shared" si="67"/>
        <v>0.46037323310250017</v>
      </c>
      <c r="AN43" s="157">
        <f t="shared" si="67"/>
        <v>0.46637956582738782</v>
      </c>
      <c r="AO43" s="157">
        <f t="shared" si="76"/>
        <v>0.55956706087754671</v>
      </c>
      <c r="AP43" s="157">
        <f t="shared" si="76"/>
        <v>0.78838712492347729</v>
      </c>
      <c r="AQ43" s="157">
        <f t="shared" si="76"/>
        <v>0.51639345547450011</v>
      </c>
      <c r="AR43" s="157">
        <f t="shared" si="76"/>
        <v>0.51098360939417675</v>
      </c>
      <c r="AS43" s="157">
        <f t="shared" si="76"/>
        <v>0.57187798864564132</v>
      </c>
      <c r="AT43" s="157">
        <f t="shared" si="76"/>
        <v>0.55204017818376927</v>
      </c>
      <c r="AU43" s="157">
        <f t="shared" si="76"/>
        <v>0.83637785666097031</v>
      </c>
      <c r="AV43" s="157">
        <f t="shared" si="76"/>
        <v>0.53850510936446472</v>
      </c>
      <c r="AW43" s="157">
        <f t="shared" si="76"/>
        <v>0.57431188055977678</v>
      </c>
      <c r="AX43" s="157">
        <f t="shared" si="76"/>
        <v>0.5238136919598495</v>
      </c>
      <c r="AY43" s="157">
        <f t="shared" si="76"/>
        <v>0.68107630107905592</v>
      </c>
      <c r="AZ43" s="157">
        <f t="shared" si="76"/>
        <v>0.63706723834954082</v>
      </c>
      <c r="BA43" s="157">
        <f t="shared" si="62"/>
        <v>0.77682971597884232</v>
      </c>
      <c r="BB43" s="302">
        <f t="shared" ref="BB43:BB45" si="81">IF(AJ43="","",(AJ43/Q43)*10)</f>
        <v>0.76687718116312453</v>
      </c>
      <c r="BC43" s="52">
        <f t="shared" si="63"/>
        <v>-1.2811732881738589E-2</v>
      </c>
      <c r="BE43" s="105"/>
      <c r="BF43" s="105"/>
    </row>
    <row r="44" spans="1:58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P44" si="82">SUM(E35:E37)</f>
        <v>430814.19999999995</v>
      </c>
      <c r="F44" s="154">
        <f t="shared" si="82"/>
        <v>682291.91</v>
      </c>
      <c r="G44" s="154">
        <f t="shared" si="82"/>
        <v>625733.66999999993</v>
      </c>
      <c r="H44" s="154">
        <f t="shared" si="82"/>
        <v>458250.33999999968</v>
      </c>
      <c r="I44" s="154">
        <f t="shared" si="82"/>
        <v>516089.50999999983</v>
      </c>
      <c r="J44" s="154">
        <f t="shared" si="82"/>
        <v>514049.36</v>
      </c>
      <c r="K44" s="154">
        <f t="shared" si="82"/>
        <v>823163.40000000037</v>
      </c>
      <c r="L44" s="154">
        <f t="shared" si="82"/>
        <v>765619.61999999988</v>
      </c>
      <c r="M44" s="154">
        <f t="shared" si="82"/>
        <v>683593.1599999998</v>
      </c>
      <c r="N44" s="154">
        <f t="shared" si="82"/>
        <v>751874.42999999959</v>
      </c>
      <c r="O44" s="154">
        <f t="shared" ref="O44" si="83">SUM(O35:O37)</f>
        <v>716018.47000000044</v>
      </c>
      <c r="P44" s="154">
        <f t="shared" si="82"/>
        <v>483669.69999999995</v>
      </c>
      <c r="Q44" s="119">
        <f>IF(Q37="","",SUM(Q35:Q37))</f>
        <v>497917.27999999991</v>
      </c>
      <c r="R44" s="52">
        <f t="shared" si="64"/>
        <v>2.9457251508622433E-2</v>
      </c>
      <c r="T44" s="109" t="s">
        <v>87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I44" si="84">SUM(X35:X37)</f>
        <v>32207.47700000001</v>
      </c>
      <c r="Y44" s="154">
        <f t="shared" si="84"/>
        <v>33482.723000000005</v>
      </c>
      <c r="Z44" s="154">
        <f t="shared" si="84"/>
        <v>31539.239999999998</v>
      </c>
      <c r="AA44" s="154">
        <f t="shared" si="84"/>
        <v>26992.701000000008</v>
      </c>
      <c r="AB44" s="154">
        <f t="shared" si="84"/>
        <v>32400.945000000014</v>
      </c>
      <c r="AC44" s="154">
        <f t="shared" si="84"/>
        <v>41484.690999999999</v>
      </c>
      <c r="AD44" s="154">
        <f t="shared" si="84"/>
        <v>42323.071000000004</v>
      </c>
      <c r="AE44" s="154">
        <f t="shared" si="84"/>
        <v>45119.482000000004</v>
      </c>
      <c r="AF44" s="154">
        <f t="shared" si="84"/>
        <v>40657.845000000001</v>
      </c>
      <c r="AG44" s="154">
        <f t="shared" si="84"/>
        <v>52315.772999999994</v>
      </c>
      <c r="AH44" s="154">
        <f t="shared" ref="AH44" si="85">SUM(AH35:AH37)</f>
        <v>48936.794000000002</v>
      </c>
      <c r="AI44" s="154">
        <f t="shared" si="84"/>
        <v>38625.984000000011</v>
      </c>
      <c r="AJ44" s="119">
        <f>IF(AJ37="","",SUM(AJ35:AJ37))</f>
        <v>42910.378999999994</v>
      </c>
      <c r="AK44" s="52">
        <f t="shared" si="65"/>
        <v>0.11092002212810892</v>
      </c>
      <c r="AM44" s="125">
        <f t="shared" si="67"/>
        <v>0.48514141421504259</v>
      </c>
      <c r="AN44" s="157">
        <f t="shared" si="67"/>
        <v>0.48250690351015585</v>
      </c>
      <c r="AO44" s="157">
        <f t="shared" si="76"/>
        <v>0.71563660131674345</v>
      </c>
      <c r="AP44" s="157">
        <f t="shared" si="76"/>
        <v>0.74759552958096576</v>
      </c>
      <c r="AQ44" s="157">
        <f t="shared" si="76"/>
        <v>0.49073897124179594</v>
      </c>
      <c r="AR44" s="157">
        <f t="shared" si="76"/>
        <v>0.50403616605767754</v>
      </c>
      <c r="AS44" s="157">
        <f t="shared" si="76"/>
        <v>0.58903831909868365</v>
      </c>
      <c r="AT44" s="157">
        <f t="shared" si="76"/>
        <v>0.62781638402222173</v>
      </c>
      <c r="AU44" s="157">
        <f t="shared" si="76"/>
        <v>0.80701765682579585</v>
      </c>
      <c r="AV44" s="157">
        <f t="shared" si="76"/>
        <v>0.5141515159687613</v>
      </c>
      <c r="AW44" s="157">
        <f t="shared" si="76"/>
        <v>0.58931982437963137</v>
      </c>
      <c r="AX44" s="157">
        <f t="shared" si="76"/>
        <v>0.59476670304893065</v>
      </c>
      <c r="AY44" s="157">
        <f t="shared" si="76"/>
        <v>0.69580465716861817</v>
      </c>
      <c r="AZ44" s="157">
        <f t="shared" si="76"/>
        <v>0.68345714601468266</v>
      </c>
      <c r="BA44" s="157">
        <f t="shared" si="62"/>
        <v>0.79860251737911248</v>
      </c>
      <c r="BB44" s="302">
        <f t="shared" si="81"/>
        <v>0.86179734513331219</v>
      </c>
      <c r="BC44" s="52">
        <f t="shared" si="63"/>
        <v>7.9131766277916543E-2</v>
      </c>
      <c r="BE44" s="105"/>
      <c r="BF44" s="105"/>
    </row>
    <row r="45" spans="1:58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86">IF(E40="","",SUM(E38:E40))</f>
        <v>486327.5499999997</v>
      </c>
      <c r="F45" s="155">
        <f t="shared" si="86"/>
        <v>616193.31000000029</v>
      </c>
      <c r="G45" s="155">
        <f t="shared" si="86"/>
        <v>416040.10999999987</v>
      </c>
      <c r="H45" s="155">
        <f t="shared" si="86"/>
        <v>460019.91999999993</v>
      </c>
      <c r="I45" s="155">
        <f t="shared" si="86"/>
        <v>456723.05999999982</v>
      </c>
      <c r="J45" s="155">
        <f t="shared" si="86"/>
        <v>688395.02</v>
      </c>
      <c r="K45" s="155">
        <f t="shared" si="86"/>
        <v>739319.47000000044</v>
      </c>
      <c r="L45" s="155">
        <f t="shared" si="86"/>
        <v>696300.05</v>
      </c>
      <c r="M45" s="155">
        <f t="shared" si="86"/>
        <v>681072.12000000011</v>
      </c>
      <c r="N45" s="155">
        <f t="shared" si="86"/>
        <v>832667.84000000032</v>
      </c>
      <c r="O45" s="155">
        <f t="shared" ref="O45" si="87">IF(O40="","",SUM(O38:O40))</f>
        <v>545444.01999999967</v>
      </c>
      <c r="P45" s="155">
        <f t="shared" si="86"/>
        <v>510846.83999999985</v>
      </c>
      <c r="Q45" s="123" t="str">
        <f t="shared" si="86"/>
        <v/>
      </c>
      <c r="R45" s="55" t="str">
        <f t="shared" si="64"/>
        <v/>
      </c>
      <c r="T45" s="110" t="s">
        <v>88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88">IF(X40="","",SUM(X38:X40))</f>
        <v>34113.160000000003</v>
      </c>
      <c r="Y45" s="155">
        <f t="shared" si="88"/>
        <v>38028.200000000004</v>
      </c>
      <c r="Z45" s="155">
        <f t="shared" si="88"/>
        <v>28182.603000000003</v>
      </c>
      <c r="AA45" s="155">
        <f t="shared" si="88"/>
        <v>32795.233999999997</v>
      </c>
      <c r="AB45" s="155">
        <f t="shared" si="88"/>
        <v>38893.22</v>
      </c>
      <c r="AC45" s="155">
        <f t="shared" si="88"/>
        <v>47841.637999999999</v>
      </c>
      <c r="AD45" s="155">
        <f t="shared" si="88"/>
        <v>49159.677999999985</v>
      </c>
      <c r="AE45" s="155">
        <f t="shared" si="88"/>
        <v>42889.164000000004</v>
      </c>
      <c r="AF45" s="155">
        <f t="shared" si="88"/>
        <v>46697.127000000022</v>
      </c>
      <c r="AG45" s="155">
        <f t="shared" si="88"/>
        <v>57895.481999999989</v>
      </c>
      <c r="AH45" s="155">
        <f t="shared" ref="AH45" si="89">IF(AH40="","",SUM(AH38:AH40))</f>
        <v>40894.995000000003</v>
      </c>
      <c r="AI45" s="155">
        <f t="shared" si="88"/>
        <v>40647.231</v>
      </c>
      <c r="AJ45" s="123" t="str">
        <f t="shared" si="88"/>
        <v/>
      </c>
      <c r="AK45" s="55" t="str">
        <f t="shared" si="65"/>
        <v/>
      </c>
      <c r="AM45" s="126">
        <f t="shared" si="67"/>
        <v>0.5513245039086454</v>
      </c>
      <c r="AN45" s="158">
        <f t="shared" si="67"/>
        <v>0.5781509475921669</v>
      </c>
      <c r="AO45" s="158">
        <f t="shared" ref="AO45:AZ45" si="90">IF(W40="","",(W45/D45)*10)</f>
        <v>0.91372665805968378</v>
      </c>
      <c r="AP45" s="158">
        <f t="shared" si="90"/>
        <v>0.70144411929778661</v>
      </c>
      <c r="AQ45" s="158">
        <f t="shared" si="90"/>
        <v>0.61714723907015456</v>
      </c>
      <c r="AR45" s="158">
        <f t="shared" si="90"/>
        <v>0.67740110442716717</v>
      </c>
      <c r="AS45" s="158">
        <f t="shared" si="90"/>
        <v>0.7129089975060211</v>
      </c>
      <c r="AT45" s="158">
        <f t="shared" si="90"/>
        <v>0.85157119064669118</v>
      </c>
      <c r="AU45" s="158">
        <f t="shared" si="90"/>
        <v>0.69497362139545982</v>
      </c>
      <c r="AV45" s="158">
        <f t="shared" si="90"/>
        <v>0.6649314673127702</v>
      </c>
      <c r="AW45" s="158">
        <f t="shared" si="90"/>
        <v>0.61595807726855689</v>
      </c>
      <c r="AX45" s="158">
        <f t="shared" si="90"/>
        <v>0.68564144132048765</v>
      </c>
      <c r="AY45" s="158">
        <f t="shared" si="90"/>
        <v>0.69530104585280927</v>
      </c>
      <c r="AZ45" s="158">
        <f t="shared" si="90"/>
        <v>0.74975604279243968</v>
      </c>
      <c r="BA45" s="158">
        <f t="shared" ref="BA45" si="91">IF(AI40="","",(AI45/P45)*10)</f>
        <v>0.79568332066025915</v>
      </c>
      <c r="BB45" s="303" t="str">
        <f t="shared" si="81"/>
        <v/>
      </c>
      <c r="BC45" s="55" t="str">
        <f t="shared" si="63"/>
        <v/>
      </c>
      <c r="BE45" s="105"/>
      <c r="BF45" s="105"/>
    </row>
    <row r="46" spans="1:58" x14ac:dyDescent="0.25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 x14ac:dyDescent="0.3">
      <c r="R47" s="205" t="s">
        <v>1</v>
      </c>
      <c r="AK47" s="289">
        <v>1000</v>
      </c>
      <c r="BC47" s="289" t="s">
        <v>47</v>
      </c>
      <c r="BE47" s="105"/>
      <c r="BF47" s="105"/>
    </row>
    <row r="48" spans="1:58" ht="20.100000000000001" customHeight="1" x14ac:dyDescent="0.25">
      <c r="A48" s="349" t="s">
        <v>15</v>
      </c>
      <c r="B48" s="351" t="s">
        <v>71</v>
      </c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6"/>
      <c r="R48" s="354" t="str">
        <f>R26</f>
        <v>D       2025/2024</v>
      </c>
      <c r="T48" s="352" t="s">
        <v>3</v>
      </c>
      <c r="U48" s="344" t="s">
        <v>71</v>
      </c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45"/>
      <c r="AH48" s="345"/>
      <c r="AI48" s="345"/>
      <c r="AJ48" s="346"/>
      <c r="AK48" s="354" t="str">
        <f>R48</f>
        <v>D       2025/2024</v>
      </c>
      <c r="AM48" s="344" t="s">
        <v>71</v>
      </c>
      <c r="AN48" s="345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345"/>
      <c r="BA48" s="345"/>
      <c r="BB48" s="346"/>
      <c r="BC48" s="354" t="str">
        <f>AK48</f>
        <v>D       2025/2024</v>
      </c>
      <c r="BE48" s="105"/>
      <c r="BF48" s="105"/>
    </row>
    <row r="49" spans="1:58" ht="20.100000000000001" customHeight="1" thickBot="1" x14ac:dyDescent="0.3">
      <c r="A49" s="350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355"/>
      <c r="T49" s="353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5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76">
        <v>2023</v>
      </c>
      <c r="BA49" s="135">
        <v>2024</v>
      </c>
      <c r="BB49" s="266">
        <v>2025</v>
      </c>
      <c r="BC49" s="355"/>
      <c r="BE49" s="105"/>
      <c r="BF49" s="105"/>
    </row>
    <row r="50" spans="1:58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4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2"/>
      <c r="BE50" s="105"/>
      <c r="BF50" s="105"/>
    </row>
    <row r="51" spans="1:58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203.97000000000003</v>
      </c>
      <c r="Q51" s="112">
        <v>108.95000000000003</v>
      </c>
      <c r="R51" s="61">
        <f>IF(Q51="","",(Q51-P51)/P51)</f>
        <v>-0.46585282149335677</v>
      </c>
      <c r="T51" s="109" t="s">
        <v>73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180.49199999999996</v>
      </c>
      <c r="AI51" s="153">
        <v>257.7999999999999</v>
      </c>
      <c r="AJ51" s="112">
        <v>323.69399999999996</v>
      </c>
      <c r="AK51" s="61">
        <f>IF(AJ51="","",(AJ51-AI51)/AI51)</f>
        <v>0.25560124127230444</v>
      </c>
      <c r="AM51" s="124">
        <f t="shared" ref="AM51:AM60" si="92">(U51/B51)*10</f>
        <v>3.1291981528127626</v>
      </c>
      <c r="AN51" s="156">
        <f t="shared" ref="AN51:AN60" si="93">(V51/C51)*10</f>
        <v>2.9131733604076775</v>
      </c>
      <c r="AO51" s="156">
        <f t="shared" ref="AO51:AO60" si="94">(W51/D51)*10</f>
        <v>3.7092200734691394</v>
      </c>
      <c r="AP51" s="156">
        <f t="shared" ref="AP51:AP60" si="95">(X51/E51)*10</f>
        <v>0.99862366924310941</v>
      </c>
      <c r="AQ51" s="156">
        <f t="shared" ref="AQ51:AQ60" si="96">(Y51/F51)*10</f>
        <v>2.6979554419689982</v>
      </c>
      <c r="AR51" s="156">
        <f t="shared" ref="AR51:AR60" si="97">(Z51/G51)*10</f>
        <v>5.3501124558209252</v>
      </c>
      <c r="AS51" s="156">
        <f t="shared" ref="AS51:AS60" si="98">(AA51/H51)*10</f>
        <v>6.6463000678886637</v>
      </c>
      <c r="AT51" s="156">
        <f t="shared" ref="AT51:AT60" si="99">(AB51/I51)*10</f>
        <v>6.0035529387879389</v>
      </c>
      <c r="AU51" s="156">
        <f t="shared" ref="AU51:AU60" si="100">(AC51/J51)*10</f>
        <v>6.99346012679346</v>
      </c>
      <c r="AV51" s="156">
        <f t="shared" ref="AV51:AV60" si="101">(AD51/K51)*10</f>
        <v>33.427512473271541</v>
      </c>
      <c r="AW51" s="156">
        <f t="shared" ref="AW51:AW60" si="102">(AE51/L51)*10</f>
        <v>6.2628631014449567</v>
      </c>
      <c r="AX51" s="156">
        <f t="shared" ref="AX51:AX60" si="103">(AF51/M51)*10</f>
        <v>8.8695652173913047</v>
      </c>
      <c r="AY51" s="156">
        <f t="shared" ref="AY51:AY60" si="104">(AG51/N51)*10</f>
        <v>7.1796485543369828</v>
      </c>
      <c r="AZ51" s="156">
        <f t="shared" ref="AZ51:AZ60" si="105">(AH51/O51)*10</f>
        <v>8.7282750616567473</v>
      </c>
      <c r="BA51" s="156">
        <f t="shared" ref="BA51:BA60" si="106">(AI51/P51)*10</f>
        <v>12.639113595136532</v>
      </c>
      <c r="BB51" s="156">
        <f>(AJ51/Q51)*10</f>
        <v>29.710325837540147</v>
      </c>
      <c r="BC51" s="61">
        <f t="shared" ref="BC51:BC67" si="107">IF(BB51="","",(BB51-BA51)/BA51)</f>
        <v>1.3506653068592194</v>
      </c>
      <c r="BE51" s="105"/>
      <c r="BF51" s="105"/>
    </row>
    <row r="52" spans="1:58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49.390000000000029</v>
      </c>
      <c r="Q52" s="119">
        <v>183.09000000000009</v>
      </c>
      <c r="R52" s="52">
        <f t="shared" ref="R52:R67" si="108">IF(Q52="","",(Q52-P52)/P52)</f>
        <v>2.7070257137072273</v>
      </c>
      <c r="T52" s="109" t="s">
        <v>74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458.54100000000022</v>
      </c>
      <c r="AI52" s="154">
        <v>72.683000000000007</v>
      </c>
      <c r="AJ52" s="119">
        <v>161.68400000000003</v>
      </c>
      <c r="AK52" s="52">
        <f t="shared" ref="AK52:AK67" si="109">IF(AJ52="","",(AJ52-AI52)/AI52)</f>
        <v>1.2245091699572117</v>
      </c>
      <c r="AM52" s="125">
        <f t="shared" si="92"/>
        <v>3.3315997633209804</v>
      </c>
      <c r="AN52" s="157">
        <f t="shared" si="93"/>
        <v>3.1895626242544735</v>
      </c>
      <c r="AO52" s="157">
        <f t="shared" si="94"/>
        <v>6.7820934169903389</v>
      </c>
      <c r="AP52" s="157">
        <f t="shared" si="95"/>
        <v>2.4992939330543926</v>
      </c>
      <c r="AQ52" s="157">
        <f t="shared" si="96"/>
        <v>7.2508009153318067</v>
      </c>
      <c r="AR52" s="157">
        <f t="shared" si="97"/>
        <v>2.9823576583801121</v>
      </c>
      <c r="AS52" s="157">
        <f t="shared" si="98"/>
        <v>9.3569594718503577</v>
      </c>
      <c r="AT52" s="157">
        <f t="shared" si="99"/>
        <v>4.8649578605805885</v>
      </c>
      <c r="AU52" s="157">
        <f t="shared" si="100"/>
        <v>7.3313812312526778</v>
      </c>
      <c r="AV52" s="157">
        <f t="shared" si="101"/>
        <v>5.4228821362799273</v>
      </c>
      <c r="AW52" s="157">
        <f t="shared" si="102"/>
        <v>37.576748738024108</v>
      </c>
      <c r="AX52" s="157">
        <f t="shared" si="103"/>
        <v>16.45358119190815</v>
      </c>
      <c r="AY52" s="157">
        <f t="shared" si="104"/>
        <v>11.312703946450993</v>
      </c>
      <c r="AZ52" s="157">
        <f t="shared" si="105"/>
        <v>8.0713418176057523</v>
      </c>
      <c r="BA52" s="157">
        <f t="shared" si="106"/>
        <v>14.716136869811695</v>
      </c>
      <c r="BB52" s="302">
        <f>IF(AJ52="","",(AJ52/Q52)*10)</f>
        <v>8.8308482167240125</v>
      </c>
      <c r="BC52" s="52">
        <f t="shared" si="107"/>
        <v>-0.39992076080514122</v>
      </c>
      <c r="BE52" s="105"/>
      <c r="BF52" s="105"/>
    </row>
    <row r="53" spans="1:58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>
        <v>55.32</v>
      </c>
      <c r="R53" s="52">
        <f t="shared" si="108"/>
        <v>-0.64757596993056021</v>
      </c>
      <c r="T53" s="109" t="s">
        <v>75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>
        <v>170.24</v>
      </c>
      <c r="AK53" s="52">
        <f t="shared" si="109"/>
        <v>-0.44604972016139516</v>
      </c>
      <c r="AM53" s="125">
        <f t="shared" si="92"/>
        <v>4.2296696315120714</v>
      </c>
      <c r="AN53" s="157">
        <f t="shared" si="93"/>
        <v>5.1006261831949908</v>
      </c>
      <c r="AO53" s="157">
        <f t="shared" si="94"/>
        <v>10.416026871401151</v>
      </c>
      <c r="AP53" s="157">
        <f t="shared" si="95"/>
        <v>2.8028652138821637</v>
      </c>
      <c r="AQ53" s="157">
        <f t="shared" si="96"/>
        <v>5.8612626656274349</v>
      </c>
      <c r="AR53" s="157">
        <f t="shared" si="97"/>
        <v>7.3980000000000024</v>
      </c>
      <c r="AS53" s="157">
        <f t="shared" si="98"/>
        <v>9.0040946314831647</v>
      </c>
      <c r="AT53" s="157">
        <f t="shared" si="99"/>
        <v>19.889705882352938</v>
      </c>
      <c r="AU53" s="157">
        <f t="shared" si="100"/>
        <v>138.27556818181819</v>
      </c>
      <c r="AV53" s="157">
        <f t="shared" si="101"/>
        <v>19.512670045345423</v>
      </c>
      <c r="AW53" s="157">
        <f t="shared" si="102"/>
        <v>6.7463450292397624</v>
      </c>
      <c r="AX53" s="157">
        <f t="shared" si="103"/>
        <v>6.6250568838169945</v>
      </c>
      <c r="AY53" s="157">
        <f t="shared" si="104"/>
        <v>11.178492683904595</v>
      </c>
      <c r="AZ53" s="157">
        <f t="shared" si="105"/>
        <v>21.58753587535875</v>
      </c>
      <c r="BA53" s="157">
        <f t="shared" si="106"/>
        <v>19.578263362425929</v>
      </c>
      <c r="BB53" s="302">
        <f t="shared" ref="BB53:BB63" si="110">IF(AJ53="","",(AJ53/Q53)*10)</f>
        <v>30.773680404916849</v>
      </c>
      <c r="BC53" s="52">
        <f t="shared" si="107"/>
        <v>0.57182891226077082</v>
      </c>
      <c r="BE53" s="105"/>
      <c r="BF53" s="105"/>
    </row>
    <row r="54" spans="1:58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>
        <v>155.28000000000003</v>
      </c>
      <c r="R54" s="52">
        <f t="shared" si="108"/>
        <v>7.5837479270315109</v>
      </c>
      <c r="T54" s="109" t="s">
        <v>76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>
        <v>243.74800000000002</v>
      </c>
      <c r="AK54" s="52">
        <f t="shared" si="109"/>
        <v>2.1928845574461966</v>
      </c>
      <c r="AM54" s="125">
        <f t="shared" si="92"/>
        <v>1.9038025350233492</v>
      </c>
      <c r="AN54" s="157">
        <f t="shared" si="93"/>
        <v>4.6260259662736889</v>
      </c>
      <c r="AO54" s="157">
        <f t="shared" si="94"/>
        <v>9.4911463187325236</v>
      </c>
      <c r="AP54" s="157">
        <f t="shared" si="95"/>
        <v>3.5672735653376373</v>
      </c>
      <c r="AQ54" s="157">
        <f t="shared" si="96"/>
        <v>7.1325062462307205</v>
      </c>
      <c r="AR54" s="157">
        <f t="shared" si="97"/>
        <v>7.2904232494636236</v>
      </c>
      <c r="AS54" s="157">
        <f t="shared" si="98"/>
        <v>7.5840280409245917</v>
      </c>
      <c r="AT54" s="157">
        <f t="shared" si="99"/>
        <v>53.003853564547221</v>
      </c>
      <c r="AU54" s="157">
        <f t="shared" si="100"/>
        <v>12.177546983184966</v>
      </c>
      <c r="AV54" s="157">
        <f t="shared" si="101"/>
        <v>4.5491711885824735</v>
      </c>
      <c r="AW54" s="157">
        <f t="shared" si="102"/>
        <v>26.355844155844153</v>
      </c>
      <c r="AX54" s="157">
        <f t="shared" si="103"/>
        <v>8.7281782437745736</v>
      </c>
      <c r="AY54" s="157">
        <f t="shared" si="104"/>
        <v>20.173527236874541</v>
      </c>
      <c r="AZ54" s="157">
        <f t="shared" si="105"/>
        <v>9.0146501543149551</v>
      </c>
      <c r="BA54" s="157">
        <f t="shared" si="106"/>
        <v>42.200663349917072</v>
      </c>
      <c r="BB54" s="302">
        <f t="shared" si="110"/>
        <v>15.6973209685729</v>
      </c>
      <c r="BC54" s="52">
        <f t="shared" si="107"/>
        <v>-0.62803141651080829</v>
      </c>
      <c r="BE54" s="105"/>
      <c r="BF54" s="105"/>
    </row>
    <row r="55" spans="1:58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>
        <v>613.91999999999996</v>
      </c>
      <c r="R55" s="52">
        <f t="shared" si="108"/>
        <v>7.9793769197016253</v>
      </c>
      <c r="T55" s="109" t="s">
        <v>77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>
        <v>376.38900000000007</v>
      </c>
      <c r="AK55" s="52">
        <f t="shared" si="109"/>
        <v>1.5602603869071923</v>
      </c>
      <c r="AM55" s="125">
        <f t="shared" si="92"/>
        <v>3.1543472596195605</v>
      </c>
      <c r="AN55" s="157">
        <f t="shared" si="93"/>
        <v>1.9260439185345319</v>
      </c>
      <c r="AO55" s="157">
        <f t="shared" si="94"/>
        <v>3.7971232734448042</v>
      </c>
      <c r="AP55" s="157">
        <f t="shared" si="95"/>
        <v>23.995283018867926</v>
      </c>
      <c r="AQ55" s="157">
        <f t="shared" si="96"/>
        <v>1.7330256785159459</v>
      </c>
      <c r="AR55" s="157">
        <f t="shared" si="97"/>
        <v>3.9895710350255804</v>
      </c>
      <c r="AS55" s="157">
        <f t="shared" si="98"/>
        <v>5.7120565173511375</v>
      </c>
      <c r="AT55" s="157">
        <f t="shared" si="99"/>
        <v>34.870448772226915</v>
      </c>
      <c r="AU55" s="157">
        <f t="shared" si="100"/>
        <v>6.7623660346248968</v>
      </c>
      <c r="AV55" s="157">
        <f t="shared" si="101"/>
        <v>4.0124458616914946</v>
      </c>
      <c r="AW55" s="157">
        <f t="shared" si="102"/>
        <v>4.7523720056364498</v>
      </c>
      <c r="AX55" s="157">
        <f t="shared" si="103"/>
        <v>27.779323050247466</v>
      </c>
      <c r="AY55" s="157">
        <f t="shared" si="104"/>
        <v>6.6202848646110501</v>
      </c>
      <c r="AZ55" s="157">
        <f t="shared" si="105"/>
        <v>24.428358339914013</v>
      </c>
      <c r="BA55" s="157">
        <f t="shared" si="106"/>
        <v>21.502413339183857</v>
      </c>
      <c r="BB55" s="302">
        <f t="shared" si="110"/>
        <v>6.130912822517594</v>
      </c>
      <c r="BC55" s="52">
        <f t="shared" si="107"/>
        <v>-0.71487326906951276</v>
      </c>
      <c r="BE55" s="105"/>
      <c r="BF55" s="105"/>
    </row>
    <row r="56" spans="1:58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>
        <v>67.090000000000032</v>
      </c>
      <c r="R56" s="52">
        <f t="shared" si="108"/>
        <v>-0.67103069530253989</v>
      </c>
      <c r="T56" s="109" t="s">
        <v>78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>
        <v>154.39200000000002</v>
      </c>
      <c r="AK56" s="52">
        <f t="shared" si="109"/>
        <v>-0.358517533654645</v>
      </c>
      <c r="AM56" s="125">
        <f t="shared" si="92"/>
        <v>5.7602919375071266</v>
      </c>
      <c r="AN56" s="157">
        <f t="shared" si="93"/>
        <v>3.9711647580728346</v>
      </c>
      <c r="AO56" s="157">
        <f t="shared" si="94"/>
        <v>1.8513680610365695</v>
      </c>
      <c r="AP56" s="157">
        <f t="shared" si="95"/>
        <v>5.3728956646968253</v>
      </c>
      <c r="AQ56" s="157">
        <f t="shared" si="96"/>
        <v>28.036144578313255</v>
      </c>
      <c r="AR56" s="157">
        <f t="shared" si="97"/>
        <v>3.4592841163310957</v>
      </c>
      <c r="AS56" s="157">
        <f t="shared" si="98"/>
        <v>1.1073569008946409</v>
      </c>
      <c r="AT56" s="157">
        <f t="shared" si="99"/>
        <v>8.3081407240744571</v>
      </c>
      <c r="AU56" s="157">
        <f t="shared" si="100"/>
        <v>6.629818967561727</v>
      </c>
      <c r="AV56" s="157">
        <f t="shared" si="101"/>
        <v>5.6594987322020671</v>
      </c>
      <c r="AW56" s="157">
        <f t="shared" si="102"/>
        <v>9.3004240657301924</v>
      </c>
      <c r="AX56" s="157">
        <f t="shared" si="103"/>
        <v>19.322552771262814</v>
      </c>
      <c r="AY56" s="157">
        <f t="shared" si="104"/>
        <v>20.461849890999698</v>
      </c>
      <c r="AZ56" s="157">
        <f t="shared" si="105"/>
        <v>18.740980343368989</v>
      </c>
      <c r="BA56" s="157">
        <f t="shared" si="106"/>
        <v>11.801510248112185</v>
      </c>
      <c r="BB56" s="302">
        <f t="shared" si="110"/>
        <v>23.012669548367857</v>
      </c>
      <c r="BC56" s="52">
        <f t="shared" si="107"/>
        <v>0.94997666099972677</v>
      </c>
      <c r="BE56" s="105"/>
      <c r="BF56" s="105"/>
    </row>
    <row r="57" spans="1:58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>
        <v>94.610000000000042</v>
      </c>
      <c r="R57" s="52">
        <f t="shared" si="108"/>
        <v>-0.32575541619156206</v>
      </c>
      <c r="T57" s="109" t="s">
        <v>79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>
        <v>177.92799999999997</v>
      </c>
      <c r="AK57" s="52">
        <f t="shared" si="109"/>
        <v>2.5016339501026399E-3</v>
      </c>
      <c r="AM57" s="125">
        <f t="shared" si="92"/>
        <v>3.3602242744063329</v>
      </c>
      <c r="AN57" s="157">
        <f t="shared" si="93"/>
        <v>8.6770833333333339</v>
      </c>
      <c r="AO57" s="157">
        <f t="shared" si="94"/>
        <v>4.960264900662251</v>
      </c>
      <c r="AP57" s="157">
        <f t="shared" si="95"/>
        <v>2.6307775512751173</v>
      </c>
      <c r="AQ57" s="157">
        <f t="shared" si="96"/>
        <v>9.8741942653923065</v>
      </c>
      <c r="AR57" s="157">
        <f t="shared" si="97"/>
        <v>2.636536180308422</v>
      </c>
      <c r="AS57" s="157">
        <f t="shared" si="98"/>
        <v>7.8259795270031765</v>
      </c>
      <c r="AT57" s="157">
        <f t="shared" si="99"/>
        <v>9.4114328913700831</v>
      </c>
      <c r="AU57" s="157">
        <f t="shared" si="100"/>
        <v>16.453769559032718</v>
      </c>
      <c r="AV57" s="157">
        <f t="shared" si="101"/>
        <v>6.2131907913343545</v>
      </c>
      <c r="AW57" s="157">
        <f t="shared" si="102"/>
        <v>3.8524391510577165</v>
      </c>
      <c r="AX57" s="157">
        <f t="shared" si="103"/>
        <v>12.605851413543723</v>
      </c>
      <c r="AY57" s="157">
        <f t="shared" si="104"/>
        <v>4.0218045356022127</v>
      </c>
      <c r="AZ57" s="157">
        <f t="shared" si="105"/>
        <v>11.735810872964771</v>
      </c>
      <c r="BA57" s="157">
        <f t="shared" si="106"/>
        <v>12.648517673888247</v>
      </c>
      <c r="BB57" s="302">
        <f t="shared" si="110"/>
        <v>18.806468660818084</v>
      </c>
      <c r="BC57" s="52">
        <f t="shared" si="107"/>
        <v>0.4868515936568904</v>
      </c>
      <c r="BE57" s="105"/>
      <c r="BF57" s="105"/>
    </row>
    <row r="58" spans="1:58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>
        <v>218.68000000000004</v>
      </c>
      <c r="R58" s="52">
        <f t="shared" si="108"/>
        <v>-0.26801673640167295</v>
      </c>
      <c r="T58" s="109" t="s">
        <v>80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>
        <v>193.50400000000008</v>
      </c>
      <c r="AK58" s="52">
        <f t="shared" si="109"/>
        <v>-0.15769312804976188</v>
      </c>
      <c r="AM58" s="125">
        <f t="shared" si="92"/>
        <v>3.3921512460613008</v>
      </c>
      <c r="AN58" s="157">
        <f t="shared" si="93"/>
        <v>6.9131578947368419</v>
      </c>
      <c r="AO58" s="157">
        <f t="shared" si="94"/>
        <v>2.1921112554836548</v>
      </c>
      <c r="AP58" s="157">
        <f t="shared" si="95"/>
        <v>4.2767812406052705</v>
      </c>
      <c r="AQ58" s="157">
        <f t="shared" si="96"/>
        <v>5.0834222696549265</v>
      </c>
      <c r="AR58" s="157">
        <f t="shared" si="97"/>
        <v>1.8476054409619906</v>
      </c>
      <c r="AS58" s="157">
        <f t="shared" si="98"/>
        <v>8.7185046907907306</v>
      </c>
      <c r="AT58" s="157">
        <f t="shared" si="99"/>
        <v>5.8071163445539478</v>
      </c>
      <c r="AU58" s="157">
        <f t="shared" si="100"/>
        <v>8.9845051326748013</v>
      </c>
      <c r="AV58" s="157">
        <f t="shared" si="101"/>
        <v>69.814432989690744</v>
      </c>
      <c r="AW58" s="157">
        <f t="shared" si="102"/>
        <v>10.103928299008389</v>
      </c>
      <c r="AX58" s="157">
        <f t="shared" si="103"/>
        <v>20.221516393442624</v>
      </c>
      <c r="AY58" s="157">
        <f t="shared" si="104"/>
        <v>8.7912929238017519</v>
      </c>
      <c r="AZ58" s="157">
        <f t="shared" si="105"/>
        <v>91.880829015544094</v>
      </c>
      <c r="BA58" s="157">
        <f t="shared" si="106"/>
        <v>7.6897405857740617</v>
      </c>
      <c r="BB58" s="302">
        <f t="shared" si="110"/>
        <v>8.8487287360526814</v>
      </c>
      <c r="BC58" s="52">
        <f t="shared" si="107"/>
        <v>0.15071875798030632</v>
      </c>
      <c r="BE58" s="105"/>
      <c r="BF58" s="105"/>
    </row>
    <row r="59" spans="1:58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>
        <v>42.160000000000011</v>
      </c>
      <c r="R59" s="52">
        <f t="shared" si="108"/>
        <v>-0.85461066280433107</v>
      </c>
      <c r="T59" s="109" t="s">
        <v>81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>
        <v>222.39499999999992</v>
      </c>
      <c r="AK59" s="52">
        <f t="shared" si="109"/>
        <v>0.42507913724384483</v>
      </c>
      <c r="AM59" s="125">
        <f t="shared" si="92"/>
        <v>3.485479379392654</v>
      </c>
      <c r="AN59" s="157">
        <f t="shared" si="93"/>
        <v>6.9185880029622302</v>
      </c>
      <c r="AO59" s="157">
        <f t="shared" si="94"/>
        <v>4.9439296745070092</v>
      </c>
      <c r="AP59" s="157">
        <f t="shared" si="95"/>
        <v>7.6914176006641757</v>
      </c>
      <c r="AQ59" s="157">
        <f t="shared" si="96"/>
        <v>5.3903434761308588</v>
      </c>
      <c r="AR59" s="157">
        <f t="shared" si="97"/>
        <v>3.7363160493827152</v>
      </c>
      <c r="AS59" s="157">
        <f t="shared" si="98"/>
        <v>4.120262469073829</v>
      </c>
      <c r="AT59" s="157">
        <f t="shared" si="99"/>
        <v>59.42471042471044</v>
      </c>
      <c r="AU59" s="157">
        <f t="shared" si="100"/>
        <v>4.9669479359966386</v>
      </c>
      <c r="AV59" s="157">
        <f t="shared" si="101"/>
        <v>27.640099626400993</v>
      </c>
      <c r="AW59" s="157">
        <f t="shared" si="102"/>
        <v>6.7018416206261495</v>
      </c>
      <c r="AX59" s="157">
        <f t="shared" si="103"/>
        <v>7.1731258207829196</v>
      </c>
      <c r="AY59" s="157">
        <f t="shared" si="104"/>
        <v>7.449803173376484</v>
      </c>
      <c r="AZ59" s="157">
        <f t="shared" si="105"/>
        <v>13.273545182999245</v>
      </c>
      <c r="BA59" s="157">
        <f t="shared" si="106"/>
        <v>5.381681495275541</v>
      </c>
      <c r="BB59" s="302">
        <f t="shared" si="110"/>
        <v>52.750237191650825</v>
      </c>
      <c r="BC59" s="52">
        <f t="shared" si="107"/>
        <v>8.8018132879025064</v>
      </c>
      <c r="BE59" s="105"/>
      <c r="BF59" s="105"/>
    </row>
    <row r="60" spans="1:58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>
        <v>152.54000000000013</v>
      </c>
      <c r="R60" s="52">
        <f t="shared" si="108"/>
        <v>-0.30964880521361277</v>
      </c>
      <c r="T60" s="109" t="s">
        <v>82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>
        <v>156.06899999999999</v>
      </c>
      <c r="AK60" s="52">
        <f t="shared" si="109"/>
        <v>4.9161042243674125E-2</v>
      </c>
      <c r="AM60" s="125">
        <f t="shared" si="92"/>
        <v>3.3624543037554004</v>
      </c>
      <c r="AN60" s="157">
        <f t="shared" si="93"/>
        <v>4.4061213059664608</v>
      </c>
      <c r="AO60" s="157">
        <f t="shared" si="94"/>
        <v>6.4000000000000012</v>
      </c>
      <c r="AP60" s="157">
        <f t="shared" si="95"/>
        <v>5.0130958354239841</v>
      </c>
      <c r="AQ60" s="157">
        <f t="shared" si="96"/>
        <v>3.816247463255642</v>
      </c>
      <c r="AR60" s="157">
        <f t="shared" si="97"/>
        <v>1.6204049315688276</v>
      </c>
      <c r="AS60" s="157">
        <f t="shared" si="98"/>
        <v>9.7914274268927759</v>
      </c>
      <c r="AT60" s="157">
        <f t="shared" si="99"/>
        <v>28.659259259259258</v>
      </c>
      <c r="AU60" s="157">
        <f t="shared" si="100"/>
        <v>1.8691097325500186</v>
      </c>
      <c r="AV60" s="157">
        <f t="shared" si="101"/>
        <v>7.1277105473309144</v>
      </c>
      <c r="AW60" s="157">
        <f t="shared" si="102"/>
        <v>7.5646994134897314</v>
      </c>
      <c r="AX60" s="157">
        <f t="shared" si="103"/>
        <v>9.2515420676042428</v>
      </c>
      <c r="AY60" s="157">
        <f t="shared" si="104"/>
        <v>19.24436407474381</v>
      </c>
      <c r="AZ60" s="157">
        <f t="shared" si="105"/>
        <v>11.364243614931233</v>
      </c>
      <c r="BA60" s="157">
        <f t="shared" si="106"/>
        <v>6.7322592324402608</v>
      </c>
      <c r="BB60" s="302">
        <f t="shared" si="110"/>
        <v>10.231349154320169</v>
      </c>
      <c r="BC60" s="52">
        <f t="shared" si="107"/>
        <v>0.5197497305242037</v>
      </c>
      <c r="BE60" s="105"/>
      <c r="BF60" s="105"/>
    </row>
    <row r="61" spans="1:58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/>
      <c r="R61" s="52" t="str">
        <f t="shared" si="108"/>
        <v/>
      </c>
      <c r="T61" s="109" t="s">
        <v>83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/>
      <c r="AK61" s="52" t="str">
        <f t="shared" si="109"/>
        <v/>
      </c>
      <c r="AM61" s="125">
        <f t="shared" ref="AM61:AN67" si="111">(U61/B61)*10</f>
        <v>4.6122054560321102</v>
      </c>
      <c r="AN61" s="157">
        <f t="shared" si="111"/>
        <v>2.7942440348298092</v>
      </c>
      <c r="AO61" s="157">
        <f t="shared" ref="AO61:AX63" si="112">IF(W61="","",(W61/D61)*10)</f>
        <v>5.6581284655773123</v>
      </c>
      <c r="AP61" s="157">
        <f t="shared" si="112"/>
        <v>6.3913902053712492</v>
      </c>
      <c r="AQ61" s="157">
        <f t="shared" si="112"/>
        <v>6.9560857538035954</v>
      </c>
      <c r="AR61" s="157">
        <f t="shared" si="112"/>
        <v>7.400561051232839</v>
      </c>
      <c r="AS61" s="157">
        <f t="shared" si="112"/>
        <v>6.129211918685602</v>
      </c>
      <c r="AT61" s="157">
        <f t="shared" si="112"/>
        <v>3.0930048533445875</v>
      </c>
      <c r="AU61" s="157">
        <f t="shared" si="112"/>
        <v>6.8194817892935706</v>
      </c>
      <c r="AV61" s="157">
        <f t="shared" si="112"/>
        <v>16.76100738167608</v>
      </c>
      <c r="AW61" s="157">
        <f t="shared" si="112"/>
        <v>10.166459008223278</v>
      </c>
      <c r="AX61" s="157">
        <f t="shared" si="112"/>
        <v>6.4409689639592713</v>
      </c>
      <c r="AY61" s="157">
        <f t="shared" ref="AY61:AY63" si="113">IF(AG61="","",(AG61/N61)*10)</f>
        <v>30.569509216078167</v>
      </c>
      <c r="AZ61" s="157">
        <f t="shared" ref="AZ61:AZ63" si="114">IF(AH61="","",(AH61/O61)*10)</f>
        <v>13.213520306918907</v>
      </c>
      <c r="BA61" s="157">
        <f t="shared" ref="BA61:BA63" si="115">IF(AI61="","",(AI61/P61)*10)</f>
        <v>47.82585269865065</v>
      </c>
      <c r="BB61" s="302" t="str">
        <f t="shared" si="110"/>
        <v/>
      </c>
      <c r="BC61" s="52" t="str">
        <f t="shared" si="107"/>
        <v/>
      </c>
      <c r="BE61" s="105"/>
      <c r="BF61" s="105"/>
    </row>
    <row r="62" spans="1:58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/>
      <c r="R62" s="52" t="str">
        <f t="shared" si="108"/>
        <v/>
      </c>
      <c r="T62" s="110" t="s">
        <v>84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/>
      <c r="AK62" s="52" t="str">
        <f t="shared" si="109"/>
        <v/>
      </c>
      <c r="AM62" s="125">
        <f t="shared" si="111"/>
        <v>3.2621192621192625</v>
      </c>
      <c r="AN62" s="157">
        <f t="shared" si="111"/>
        <v>3.8014623172103477</v>
      </c>
      <c r="AO62" s="157">
        <f t="shared" si="112"/>
        <v>2.0859264497878356</v>
      </c>
      <c r="AP62" s="157">
        <f t="shared" si="112"/>
        <v>7.1192005064664921</v>
      </c>
      <c r="AQ62" s="157">
        <f t="shared" si="112"/>
        <v>7.7881030701754375</v>
      </c>
      <c r="AR62" s="157">
        <f t="shared" si="112"/>
        <v>4.5561525545694419</v>
      </c>
      <c r="AS62" s="157">
        <f t="shared" si="112"/>
        <v>8.2780834479596539</v>
      </c>
      <c r="AT62" s="157">
        <f t="shared" si="112"/>
        <v>7.588015331401329</v>
      </c>
      <c r="AU62" s="157">
        <f t="shared" si="112"/>
        <v>7.0216712898751732</v>
      </c>
      <c r="AV62" s="157">
        <f t="shared" si="112"/>
        <v>6.3237308868501527</v>
      </c>
      <c r="AW62" s="157">
        <f t="shared" si="112"/>
        <v>5.4186705362078502</v>
      </c>
      <c r="AX62" s="157">
        <f t="shared" si="112"/>
        <v>12.885010555946518</v>
      </c>
      <c r="AY62" s="157">
        <f t="shared" si="113"/>
        <v>66.553839164016367</v>
      </c>
      <c r="AZ62" s="157">
        <f t="shared" si="114"/>
        <v>7.4095160235448079</v>
      </c>
      <c r="BA62" s="157">
        <f t="shared" si="115"/>
        <v>32.699404567166106</v>
      </c>
      <c r="BB62" s="302" t="str">
        <f t="shared" si="110"/>
        <v/>
      </c>
      <c r="BC62" s="52" t="str">
        <f t="shared" si="107"/>
        <v/>
      </c>
      <c r="BE62" s="105"/>
      <c r="BF62" s="105"/>
    </row>
    <row r="63" spans="1:58" ht="20.100000000000001" customHeight="1" thickBot="1" x14ac:dyDescent="0.3">
      <c r="A63" s="35" t="str">
        <f>A19</f>
        <v>jan-out</v>
      </c>
      <c r="B63" s="167">
        <f>SUM(B51:B60)</f>
        <v>2515.79</v>
      </c>
      <c r="C63" s="168">
        <f t="shared" ref="C63:Q63" si="116">SUM(C51:C60)</f>
        <v>2272.65</v>
      </c>
      <c r="D63" s="168">
        <f t="shared" si="116"/>
        <v>2776.2799999999997</v>
      </c>
      <c r="E63" s="168">
        <f t="shared" si="116"/>
        <v>3050.1199999999994</v>
      </c>
      <c r="F63" s="168">
        <f t="shared" si="116"/>
        <v>2428.12</v>
      </c>
      <c r="G63" s="168">
        <f t="shared" si="116"/>
        <v>2472.4500000000003</v>
      </c>
      <c r="H63" s="168">
        <f t="shared" si="116"/>
        <v>2094.89</v>
      </c>
      <c r="I63" s="168">
        <f t="shared" si="116"/>
        <v>1147.3400000000001</v>
      </c>
      <c r="J63" s="168">
        <f t="shared" si="116"/>
        <v>1728.6900000000003</v>
      </c>
      <c r="K63" s="168">
        <f t="shared" si="116"/>
        <v>1593.8099999999997</v>
      </c>
      <c r="L63" s="168">
        <f t="shared" si="116"/>
        <v>1473.6000000000001</v>
      </c>
      <c r="M63" s="168">
        <f t="shared" si="116"/>
        <v>1669.9299999999998</v>
      </c>
      <c r="N63" s="168">
        <f t="shared" si="116"/>
        <v>2449.3300000000004</v>
      </c>
      <c r="O63" s="168">
        <f t="shared" si="116"/>
        <v>1790.4400000000003</v>
      </c>
      <c r="P63" s="168">
        <f t="shared" si="116"/>
        <v>1650.7399999999998</v>
      </c>
      <c r="Q63" s="169">
        <f t="shared" si="116"/>
        <v>1691.6400000000006</v>
      </c>
      <c r="R63" s="61">
        <f t="shared" si="108"/>
        <v>2.4776766783382469E-2</v>
      </c>
      <c r="T63" s="109"/>
      <c r="U63" s="167">
        <f>SUM(U51:U60)</f>
        <v>806.97200000000009</v>
      </c>
      <c r="V63" s="168">
        <f t="shared" ref="V63:AJ63" si="117">SUM(V51:V60)</f>
        <v>1073.617</v>
      </c>
      <c r="W63" s="168">
        <f t="shared" si="117"/>
        <v>883.83400000000006</v>
      </c>
      <c r="X63" s="168">
        <f t="shared" si="117"/>
        <v>902.8</v>
      </c>
      <c r="Y63" s="168">
        <f t="shared" si="117"/>
        <v>892.84699999999998</v>
      </c>
      <c r="Z63" s="168">
        <f t="shared" si="117"/>
        <v>837.60899999999992</v>
      </c>
      <c r="AA63" s="168">
        <f t="shared" si="117"/>
        <v>983.30199999999991</v>
      </c>
      <c r="AB63" s="168">
        <f t="shared" si="117"/>
        <v>887.39999999999986</v>
      </c>
      <c r="AC63" s="168">
        <f t="shared" si="117"/>
        <v>1130.0680000000002</v>
      </c>
      <c r="AD63" s="168">
        <f t="shared" si="117"/>
        <v>1167.4789999999998</v>
      </c>
      <c r="AE63" s="168">
        <f t="shared" si="117"/>
        <v>1544.0849999999998</v>
      </c>
      <c r="AF63" s="168">
        <f t="shared" si="117"/>
        <v>2126.2880000000009</v>
      </c>
      <c r="AG63" s="168">
        <f t="shared" si="117"/>
        <v>2343.3660000000004</v>
      </c>
      <c r="AH63" s="168">
        <f t="shared" si="117"/>
        <v>2169.5460000000003</v>
      </c>
      <c r="AI63" s="168">
        <f t="shared" si="117"/>
        <v>1813.8649999999998</v>
      </c>
      <c r="AJ63" s="169">
        <f t="shared" si="117"/>
        <v>2180.0430000000001</v>
      </c>
      <c r="AK63" s="61">
        <f t="shared" si="109"/>
        <v>0.20187720695862171</v>
      </c>
      <c r="AM63" s="172">
        <f t="shared" si="111"/>
        <v>3.2076286176509172</v>
      </c>
      <c r="AN63" s="173">
        <f t="shared" si="111"/>
        <v>4.7240754185642313</v>
      </c>
      <c r="AO63" s="173">
        <f t="shared" si="112"/>
        <v>3.1835189534196844</v>
      </c>
      <c r="AP63" s="173">
        <f t="shared" si="112"/>
        <v>2.9598835455654209</v>
      </c>
      <c r="AQ63" s="173">
        <f t="shared" si="112"/>
        <v>3.6771123338220519</v>
      </c>
      <c r="AR63" s="173">
        <f t="shared" si="112"/>
        <v>3.3877692167687909</v>
      </c>
      <c r="AS63" s="173">
        <f t="shared" si="112"/>
        <v>4.6938120855987666</v>
      </c>
      <c r="AT63" s="173">
        <f t="shared" si="112"/>
        <v>7.7344117698328283</v>
      </c>
      <c r="AU63" s="173">
        <f t="shared" si="112"/>
        <v>6.5371350560250825</v>
      </c>
      <c r="AV63" s="173">
        <f t="shared" si="112"/>
        <v>7.3250826635546273</v>
      </c>
      <c r="AW63" s="173">
        <f t="shared" si="112"/>
        <v>10.478318403908792</v>
      </c>
      <c r="AX63" s="173">
        <f t="shared" si="112"/>
        <v>12.732797183115467</v>
      </c>
      <c r="AY63" s="173">
        <f t="shared" si="113"/>
        <v>9.5673755680124764</v>
      </c>
      <c r="AZ63" s="173">
        <f t="shared" si="114"/>
        <v>12.117390138736845</v>
      </c>
      <c r="BA63" s="173">
        <f t="shared" si="115"/>
        <v>10.988193173970462</v>
      </c>
      <c r="BB63" s="173">
        <f t="shared" si="110"/>
        <v>12.887156841881248</v>
      </c>
      <c r="BC63" s="61">
        <f t="shared" si="107"/>
        <v>0.17281855513872596</v>
      </c>
      <c r="BE63" s="105"/>
      <c r="BF63" s="105"/>
    </row>
    <row r="64" spans="1:58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P64" si="118">SUM(E51:E53)</f>
        <v>1578.6399999999999</v>
      </c>
      <c r="F64" s="154">
        <f t="shared" si="118"/>
        <v>623.19000000000005</v>
      </c>
      <c r="G64" s="154">
        <f t="shared" si="118"/>
        <v>256.62</v>
      </c>
      <c r="H64" s="154">
        <f t="shared" si="118"/>
        <v>278.10999999999996</v>
      </c>
      <c r="I64" s="154">
        <f t="shared" si="118"/>
        <v>682.05000000000007</v>
      </c>
      <c r="J64" s="154">
        <f t="shared" si="118"/>
        <v>363.4</v>
      </c>
      <c r="K64" s="154">
        <f t="shared" si="118"/>
        <v>324.84000000000003</v>
      </c>
      <c r="L64" s="154">
        <f t="shared" si="118"/>
        <v>666.59</v>
      </c>
      <c r="M64" s="154">
        <f t="shared" si="118"/>
        <v>423.11999999999995</v>
      </c>
      <c r="N64" s="154">
        <f t="shared" si="118"/>
        <v>618.80999999999983</v>
      </c>
      <c r="O64" s="154">
        <f t="shared" ref="O64" si="119">SUM(O51:O53)</f>
        <v>896.84999999999991</v>
      </c>
      <c r="P64" s="154">
        <f t="shared" si="118"/>
        <v>410.33000000000015</v>
      </c>
      <c r="Q64" s="154">
        <f>IF(Q53="","",SUM(Q51:Q53))</f>
        <v>347.36000000000013</v>
      </c>
      <c r="R64" s="61">
        <f t="shared" si="108"/>
        <v>-0.15346184778105429</v>
      </c>
      <c r="T64" s="108" t="s">
        <v>85</v>
      </c>
      <c r="U64" s="19">
        <f>SUM(U51:U53)</f>
        <v>176.74100000000001</v>
      </c>
      <c r="V64" s="154">
        <f t="shared" ref="V64:AI64" si="120">SUM(V51:V53)</f>
        <v>391.447</v>
      </c>
      <c r="W64" s="154">
        <f t="shared" si="120"/>
        <v>211.98399999999998</v>
      </c>
      <c r="X64" s="154">
        <f t="shared" si="120"/>
        <v>232.916</v>
      </c>
      <c r="Y64" s="154">
        <f t="shared" si="120"/>
        <v>266.57599999999996</v>
      </c>
      <c r="Z64" s="154">
        <f t="shared" si="120"/>
        <v>129.57999999999998</v>
      </c>
      <c r="AA64" s="154">
        <f t="shared" si="120"/>
        <v>229.95</v>
      </c>
      <c r="AB64" s="154">
        <f t="shared" si="120"/>
        <v>393.07100000000003</v>
      </c>
      <c r="AC64" s="154">
        <f t="shared" si="120"/>
        <v>307.45100000000002</v>
      </c>
      <c r="AD64" s="154">
        <f t="shared" si="120"/>
        <v>425.43199999999996</v>
      </c>
      <c r="AE64" s="154">
        <f t="shared" si="120"/>
        <v>1032.018</v>
      </c>
      <c r="AF64" s="154">
        <f t="shared" si="120"/>
        <v>380.52600000000007</v>
      </c>
      <c r="AG64" s="154">
        <f t="shared" si="120"/>
        <v>632.375</v>
      </c>
      <c r="AH64" s="154">
        <f t="shared" ref="AH64" si="121">SUM(AH51:AH53)</f>
        <v>902.29300000000012</v>
      </c>
      <c r="AI64" s="154">
        <f t="shared" si="120"/>
        <v>637.80299999999988</v>
      </c>
      <c r="AJ64" s="154">
        <f>IF(Q64="","",SUM(AJ51:AJ53))</f>
        <v>655.61799999999994</v>
      </c>
      <c r="AK64" s="61">
        <f t="shared" si="109"/>
        <v>2.7931822208424949E-2</v>
      </c>
      <c r="AM64" s="124">
        <f t="shared" si="111"/>
        <v>3.4598790204177519</v>
      </c>
      <c r="AN64" s="156">
        <f t="shared" si="111"/>
        <v>3.819777710555333</v>
      </c>
      <c r="AO64" s="156">
        <f t="shared" ref="AO64:AX66" si="122">(W64/D64)*10</f>
        <v>4.7040653293094268</v>
      </c>
      <c r="AP64" s="156">
        <f t="shared" si="122"/>
        <v>1.4754218821263874</v>
      </c>
      <c r="AQ64" s="156">
        <f t="shared" si="122"/>
        <v>4.2776039410131732</v>
      </c>
      <c r="AR64" s="156">
        <f t="shared" si="122"/>
        <v>5.0494895175746235</v>
      </c>
      <c r="AS64" s="156">
        <f t="shared" si="122"/>
        <v>8.2683110999244906</v>
      </c>
      <c r="AT64" s="156">
        <f t="shared" si="122"/>
        <v>5.7630818854922659</v>
      </c>
      <c r="AU64" s="156">
        <f t="shared" si="122"/>
        <v>8.4604017611447464</v>
      </c>
      <c r="AV64" s="156">
        <f t="shared" si="122"/>
        <v>13.096662972540326</v>
      </c>
      <c r="AW64" s="156">
        <f t="shared" si="122"/>
        <v>15.482050435800117</v>
      </c>
      <c r="AX64" s="156">
        <f t="shared" si="122"/>
        <v>8.9933352240499183</v>
      </c>
      <c r="AY64" s="156">
        <f t="shared" ref="AY64:AY66" si="123">(AG64/N64)*10</f>
        <v>10.219211066401645</v>
      </c>
      <c r="AZ64" s="156">
        <f t="shared" ref="AZ64:AZ66" si="124">(AH64/O64)*10</f>
        <v>10.060690193454873</v>
      </c>
      <c r="BA64" s="156">
        <f t="shared" ref="BA64:BA66" si="125">(AI64/P64)*10</f>
        <v>15.543659980990901</v>
      </c>
      <c r="BB64" s="156">
        <f>IF(AJ64="","",(AJ64/Q64)*10)</f>
        <v>18.874309074159367</v>
      </c>
      <c r="BC64" s="61">
        <f t="shared" si="107"/>
        <v>0.21427701694721057</v>
      </c>
    </row>
    <row r="65" spans="1:55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P65" si="126">SUM(E54:E56)</f>
        <v>639.50999999999988</v>
      </c>
      <c r="F65" s="154">
        <f t="shared" si="126"/>
        <v>1211.1999999999998</v>
      </c>
      <c r="G65" s="154">
        <f t="shared" si="126"/>
        <v>771.18000000000006</v>
      </c>
      <c r="H65" s="154">
        <f t="shared" si="126"/>
        <v>1169.0899999999999</v>
      </c>
      <c r="I65" s="154">
        <f t="shared" si="126"/>
        <v>131.77999999999997</v>
      </c>
      <c r="J65" s="154">
        <f t="shared" si="126"/>
        <v>690.83</v>
      </c>
      <c r="K65" s="154">
        <f t="shared" si="126"/>
        <v>894.35999999999967</v>
      </c>
      <c r="L65" s="154">
        <f t="shared" si="126"/>
        <v>193.45999999999995</v>
      </c>
      <c r="M65" s="154">
        <f t="shared" si="126"/>
        <v>586.74</v>
      </c>
      <c r="N65" s="154">
        <f t="shared" si="126"/>
        <v>720.69999999999982</v>
      </c>
      <c r="O65" s="154">
        <f t="shared" ref="O65" si="127">SUM(O54:O56)</f>
        <v>450.32000000000016</v>
      </c>
      <c r="P65" s="154">
        <f t="shared" si="126"/>
        <v>290.40000000000003</v>
      </c>
      <c r="Q65" s="154">
        <f>IF(Q56="","",SUM(Q54:Q56))</f>
        <v>836.29000000000008</v>
      </c>
      <c r="R65" s="52">
        <f t="shared" si="108"/>
        <v>1.8797865013774107</v>
      </c>
      <c r="T65" s="109" t="s">
        <v>86</v>
      </c>
      <c r="U65" s="19">
        <f>SUM(U54:U56)</f>
        <v>172.44200000000001</v>
      </c>
      <c r="V65" s="154">
        <f t="shared" ref="V65:AI65" si="128">SUM(V54:V56)</f>
        <v>186.90999999999997</v>
      </c>
      <c r="W65" s="154">
        <f t="shared" si="128"/>
        <v>317.54300000000001</v>
      </c>
      <c r="X65" s="154">
        <f t="shared" si="128"/>
        <v>273.15200000000004</v>
      </c>
      <c r="Y65" s="154">
        <f t="shared" si="128"/>
        <v>274.7589999999999</v>
      </c>
      <c r="Z65" s="154">
        <f t="shared" si="128"/>
        <v>324.92199999999997</v>
      </c>
      <c r="AA65" s="154">
        <f t="shared" si="128"/>
        <v>316.45400000000001</v>
      </c>
      <c r="AB65" s="154">
        <f t="shared" si="128"/>
        <v>218.61900000000003</v>
      </c>
      <c r="AC65" s="154">
        <f t="shared" si="128"/>
        <v>473.084</v>
      </c>
      <c r="AD65" s="154">
        <f t="shared" si="128"/>
        <v>407.07599999999996</v>
      </c>
      <c r="AE65" s="154">
        <f t="shared" si="128"/>
        <v>151.21100000000001</v>
      </c>
      <c r="AF65" s="154">
        <f t="shared" si="128"/>
        <v>1125.3350000000005</v>
      </c>
      <c r="AG65" s="154">
        <f t="shared" si="128"/>
        <v>764.87600000000009</v>
      </c>
      <c r="AH65" s="154">
        <f t="shared" ref="AH65" si="129">SUM(AH54:AH56)</f>
        <v>659.798</v>
      </c>
      <c r="AI65" s="154">
        <f t="shared" si="128"/>
        <v>464.0329999999999</v>
      </c>
      <c r="AJ65" s="154">
        <f>IF(AJ56="","",SUM(AJ54:AJ56))</f>
        <v>774.52900000000011</v>
      </c>
      <c r="AK65" s="52">
        <f t="shared" si="109"/>
        <v>0.66912482517407224</v>
      </c>
      <c r="AM65" s="125">
        <f t="shared" si="111"/>
        <v>2.6427082694783306</v>
      </c>
      <c r="AN65" s="157">
        <f t="shared" si="111"/>
        <v>3.8715356891337658</v>
      </c>
      <c r="AO65" s="157">
        <f t="shared" si="122"/>
        <v>2.6966413315782778</v>
      </c>
      <c r="AP65" s="157">
        <f t="shared" si="122"/>
        <v>4.2712701912401698</v>
      </c>
      <c r="AQ65" s="157">
        <f t="shared" si="122"/>
        <v>2.2684857992073972</v>
      </c>
      <c r="AR65" s="157">
        <f t="shared" si="122"/>
        <v>4.2133094737934069</v>
      </c>
      <c r="AS65" s="157">
        <f t="shared" si="122"/>
        <v>2.7068403630173901</v>
      </c>
      <c r="AT65" s="157">
        <f t="shared" si="122"/>
        <v>16.589694946122332</v>
      </c>
      <c r="AU65" s="157">
        <f t="shared" si="122"/>
        <v>6.8480523428339826</v>
      </c>
      <c r="AV65" s="157">
        <f t="shared" si="122"/>
        <v>4.5515899637729786</v>
      </c>
      <c r="AW65" s="157">
        <f t="shared" si="122"/>
        <v>7.8161377028843191</v>
      </c>
      <c r="AX65" s="157">
        <f t="shared" si="122"/>
        <v>19.179449159764129</v>
      </c>
      <c r="AY65" s="157">
        <f t="shared" si="123"/>
        <v>10.612959622589154</v>
      </c>
      <c r="AZ65" s="157">
        <f t="shared" si="124"/>
        <v>14.651758749333801</v>
      </c>
      <c r="BA65" s="157">
        <f t="shared" si="125"/>
        <v>15.979097796143245</v>
      </c>
      <c r="BB65" s="157">
        <f>IF(AJ65="","",(AJ65/Q65)*10)</f>
        <v>9.2614882397254554</v>
      </c>
      <c r="BC65" s="52">
        <f t="shared" si="107"/>
        <v>-0.42039980242433767</v>
      </c>
    </row>
    <row r="66" spans="1:55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P66" si="130">SUM(E57:E59)</f>
        <v>632.67000000000007</v>
      </c>
      <c r="F66" s="154">
        <f t="shared" si="130"/>
        <v>431.12000000000012</v>
      </c>
      <c r="G66" s="154">
        <f t="shared" si="130"/>
        <v>1179.42</v>
      </c>
      <c r="H66" s="154">
        <f t="shared" si="130"/>
        <v>572.79999999999995</v>
      </c>
      <c r="I66" s="154">
        <f t="shared" si="130"/>
        <v>330.81000000000006</v>
      </c>
      <c r="J66" s="154">
        <f t="shared" si="130"/>
        <v>431.05</v>
      </c>
      <c r="K66" s="154">
        <f t="shared" si="130"/>
        <v>211.81999999999996</v>
      </c>
      <c r="L66" s="154">
        <f t="shared" si="130"/>
        <v>449.86999999999995</v>
      </c>
      <c r="M66" s="154">
        <f t="shared" si="130"/>
        <v>497.9500000000001</v>
      </c>
      <c r="N66" s="154">
        <f t="shared" si="130"/>
        <v>943.92000000000007</v>
      </c>
      <c r="O66" s="154">
        <f t="shared" ref="O66" si="131">SUM(O57:O59)</f>
        <v>392.37</v>
      </c>
      <c r="P66" s="154">
        <f t="shared" si="130"/>
        <v>729.0499999999995</v>
      </c>
      <c r="Q66" s="154">
        <f>IF(Q59="","",SUM(Q57:Q59))</f>
        <v>355.4500000000001</v>
      </c>
      <c r="R66" s="52">
        <f t="shared" si="108"/>
        <v>-0.51244770591866085</v>
      </c>
      <c r="T66" s="109" t="s">
        <v>87</v>
      </c>
      <c r="U66" s="19">
        <f>SUM(U57:U59)</f>
        <v>376.84800000000001</v>
      </c>
      <c r="V66" s="154">
        <f t="shared" ref="V66:AI66" si="132">SUM(V57:V59)</f>
        <v>361.52099999999996</v>
      </c>
      <c r="W66" s="154">
        <f t="shared" si="132"/>
        <v>353.411</v>
      </c>
      <c r="X66" s="154">
        <f t="shared" si="132"/>
        <v>296.82099999999997</v>
      </c>
      <c r="Y66" s="154">
        <f t="shared" si="132"/>
        <v>289.45600000000002</v>
      </c>
      <c r="Z66" s="154">
        <f t="shared" si="132"/>
        <v>340.12899999999996</v>
      </c>
      <c r="AA66" s="154">
        <f t="shared" si="132"/>
        <v>363.57</v>
      </c>
      <c r="AB66" s="154">
        <f t="shared" si="132"/>
        <v>267.97200000000004</v>
      </c>
      <c r="AC66" s="154">
        <f t="shared" si="132"/>
        <v>304.03699999999998</v>
      </c>
      <c r="AD66" s="154">
        <f t="shared" si="132"/>
        <v>218.93900000000002</v>
      </c>
      <c r="AE66" s="154">
        <f t="shared" si="132"/>
        <v>237.03700000000001</v>
      </c>
      <c r="AF66" s="154">
        <f t="shared" si="132"/>
        <v>470.44100000000003</v>
      </c>
      <c r="AG66" s="154">
        <f t="shared" si="132"/>
        <v>626.85100000000011</v>
      </c>
      <c r="AH66" s="154">
        <f t="shared" ref="AH66" si="133">SUM(AH57:AH59)</f>
        <v>549.6110000000001</v>
      </c>
      <c r="AI66" s="154">
        <f t="shared" si="132"/>
        <v>563.27299999999991</v>
      </c>
      <c r="AJ66" s="154">
        <f>IF(AJ59="","",SUM(AJ57:AJ59))</f>
        <v>593.827</v>
      </c>
      <c r="AK66" s="52">
        <f t="shared" si="109"/>
        <v>5.4243679352640892E-2</v>
      </c>
      <c r="AM66" s="125">
        <f t="shared" si="111"/>
        <v>3.3897744036268125</v>
      </c>
      <c r="AN66" s="157">
        <f t="shared" si="111"/>
        <v>7.8327591810204735</v>
      </c>
      <c r="AO66" s="157">
        <f t="shared" si="122"/>
        <v>3.0820099590996692</v>
      </c>
      <c r="AP66" s="157">
        <f t="shared" si="122"/>
        <v>4.691561161426967</v>
      </c>
      <c r="AQ66" s="157">
        <f t="shared" si="122"/>
        <v>6.7140471330488012</v>
      </c>
      <c r="AR66" s="157">
        <f t="shared" si="122"/>
        <v>2.883866646317681</v>
      </c>
      <c r="AS66" s="157">
        <f t="shared" si="122"/>
        <v>6.3472416201117321</v>
      </c>
      <c r="AT66" s="157">
        <f t="shared" si="122"/>
        <v>8.1004806384329378</v>
      </c>
      <c r="AU66" s="157">
        <f t="shared" si="122"/>
        <v>7.0534044774388116</v>
      </c>
      <c r="AV66" s="157">
        <f t="shared" si="122"/>
        <v>10.33608724388632</v>
      </c>
      <c r="AW66" s="157">
        <f t="shared" si="122"/>
        <v>5.2690110476359839</v>
      </c>
      <c r="AX66" s="157">
        <f t="shared" si="122"/>
        <v>9.4475549753991359</v>
      </c>
      <c r="AY66" s="157">
        <f t="shared" si="123"/>
        <v>6.6409335536909921</v>
      </c>
      <c r="AZ66" s="157">
        <f t="shared" si="124"/>
        <v>14.007467441445575</v>
      </c>
      <c r="BA66" s="157">
        <f t="shared" si="125"/>
        <v>7.7261230368287537</v>
      </c>
      <c r="BB66" s="157">
        <f>IF(AJ66="","",(AJ66/Q66)*10)</f>
        <v>16.706344070896041</v>
      </c>
      <c r="BC66" s="52">
        <f t="shared" si="107"/>
        <v>1.1623191853482686</v>
      </c>
    </row>
    <row r="67" spans="1:55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134">IF(E62="","",SUM(E60:E62))</f>
        <v>385.83</v>
      </c>
      <c r="F67" s="155">
        <f t="shared" si="134"/>
        <v>322.33000000000004</v>
      </c>
      <c r="G67" s="155">
        <f t="shared" si="134"/>
        <v>812.32999999999993</v>
      </c>
      <c r="H67" s="155">
        <f t="shared" si="134"/>
        <v>269.86</v>
      </c>
      <c r="I67" s="155">
        <f t="shared" si="134"/>
        <v>299.23</v>
      </c>
      <c r="J67" s="155">
        <f t="shared" si="134"/>
        <v>522.41</v>
      </c>
      <c r="K67" s="155">
        <f t="shared" si="134"/>
        <v>441.44000000000005</v>
      </c>
      <c r="L67" s="155">
        <f t="shared" si="134"/>
        <v>589.30999999999995</v>
      </c>
      <c r="M67" s="155">
        <f t="shared" si="134"/>
        <v>520.89999999999975</v>
      </c>
      <c r="N67" s="155">
        <f t="shared" si="134"/>
        <v>277.97000000000008</v>
      </c>
      <c r="O67" s="155">
        <f t="shared" ref="O67" si="135">IF(O62="","",SUM(O60:O62))</f>
        <v>583.4699999999998</v>
      </c>
      <c r="P67" s="155">
        <f t="shared" si="134"/>
        <v>587.23000000000013</v>
      </c>
      <c r="Q67" s="155" t="str">
        <f t="shared" si="134"/>
        <v/>
      </c>
      <c r="R67" s="55" t="str">
        <f t="shared" si="108"/>
        <v/>
      </c>
      <c r="T67" s="110" t="s">
        <v>88</v>
      </c>
      <c r="U67" s="21">
        <f>SUM(U60:U62)</f>
        <v>173.405</v>
      </c>
      <c r="V67" s="155">
        <f t="shared" ref="V67:AI67" si="136">SUM(V60:V62)</f>
        <v>230.471</v>
      </c>
      <c r="W67" s="155">
        <f t="shared" si="136"/>
        <v>139.79900000000001</v>
      </c>
      <c r="X67" s="155">
        <f t="shared" si="136"/>
        <v>227.17700000000002</v>
      </c>
      <c r="Y67" s="155">
        <f t="shared" si="136"/>
        <v>179.22899999999998</v>
      </c>
      <c r="Z67" s="155">
        <f t="shared" si="136"/>
        <v>388.57100000000008</v>
      </c>
      <c r="AA67" s="155">
        <f t="shared" si="136"/>
        <v>211.57600000000002</v>
      </c>
      <c r="AB67" s="155">
        <f t="shared" si="136"/>
        <v>147.53800000000001</v>
      </c>
      <c r="AC67" s="155">
        <f t="shared" si="136"/>
        <v>238.09199999999998</v>
      </c>
      <c r="AD67" s="155">
        <f t="shared" si="136"/>
        <v>412.428</v>
      </c>
      <c r="AE67" s="155">
        <f t="shared" si="136"/>
        <v>487.82399999999996</v>
      </c>
      <c r="AF67" s="155">
        <f t="shared" si="136"/>
        <v>426.8599999999999</v>
      </c>
      <c r="AG67" s="155">
        <f t="shared" si="136"/>
        <v>741.05799999999999</v>
      </c>
      <c r="AH67" s="155">
        <f t="shared" ref="AH67" si="137">SUM(AH60:AH62)</f>
        <v>584.07000000000005</v>
      </c>
      <c r="AI67" s="155">
        <f t="shared" si="136"/>
        <v>1669.2959999999996</v>
      </c>
      <c r="AJ67" s="155" t="str">
        <f>IF(AJ62="","",SUM(AJ60:AJ62))</f>
        <v/>
      </c>
      <c r="AK67" s="55" t="str">
        <f t="shared" si="109"/>
        <v/>
      </c>
      <c r="AM67" s="126">
        <f t="shared" si="111"/>
        <v>3.7013596875066703</v>
      </c>
      <c r="AN67" s="158">
        <f t="shared" si="111"/>
        <v>3.8103827395221956</v>
      </c>
      <c r="AO67" s="158">
        <f t="shared" ref="AO67:AX67" si="138">IF(W62="","",(W67/D67)*10)</f>
        <v>4.3919135434010883</v>
      </c>
      <c r="AP67" s="158">
        <f t="shared" si="138"/>
        <v>5.8880076717725425</v>
      </c>
      <c r="AQ67" s="158">
        <f t="shared" si="138"/>
        <v>5.5604194459094707</v>
      </c>
      <c r="AR67" s="158">
        <f t="shared" si="138"/>
        <v>4.7834131449041664</v>
      </c>
      <c r="AS67" s="158">
        <f t="shared" si="138"/>
        <v>7.840213444008004</v>
      </c>
      <c r="AT67" s="158">
        <f t="shared" si="138"/>
        <v>4.9305885105103098</v>
      </c>
      <c r="AU67" s="158">
        <f t="shared" si="138"/>
        <v>4.5575697249286957</v>
      </c>
      <c r="AV67" s="158">
        <f t="shared" si="138"/>
        <v>9.3427872417542588</v>
      </c>
      <c r="AW67" s="158">
        <f t="shared" si="138"/>
        <v>8.2778843053740818</v>
      </c>
      <c r="AX67" s="158">
        <f t="shared" si="138"/>
        <v>8.1946630831253628</v>
      </c>
      <c r="AY67" s="158">
        <f t="shared" ref="AY67" si="139">IF(AG62="","",(AG67/N67)*10)</f>
        <v>26.659639529445617</v>
      </c>
      <c r="AZ67" s="158">
        <f t="shared" ref="AZ67" si="140">IF(AH62="","",(AH67/O67)*10)</f>
        <v>10.010283305054248</v>
      </c>
      <c r="BA67" s="158">
        <f t="shared" ref="BA67" si="141">IF(AI62="","",(AI67/P67)*10)</f>
        <v>28.42661308175671</v>
      </c>
      <c r="BB67" s="158" t="str">
        <f>IF(AJ62="","",(AJ67/Q67)*10)</f>
        <v/>
      </c>
      <c r="BC67" s="55" t="str">
        <f t="shared" si="107"/>
        <v/>
      </c>
    </row>
    <row r="69" spans="1:55" x14ac:dyDescent="0.2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B20:P23 U20:AI23 B42:P45 U42:AI45 B64:P67 U64:AI67 V19:AI19 V63:AI6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06" zoomScaleNormal="106" workbookViewId="0">
      <selection activeCell="K14" sqref="K14:L14"/>
    </sheetView>
  </sheetViews>
  <sheetFormatPr defaultRowHeight="15" x14ac:dyDescent="0.2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2" spans="1:20" x14ac:dyDescent="0.25">
      <c r="J2" s="272"/>
    </row>
    <row r="3" spans="1:20" ht="8.25" customHeight="1" thickBot="1" x14ac:dyDescent="0.3">
      <c r="Q3" s="10"/>
    </row>
    <row r="4" spans="1:20" x14ac:dyDescent="0.25">
      <c r="A4" s="349" t="s">
        <v>3</v>
      </c>
      <c r="B4" s="337"/>
      <c r="C4" s="364" t="s">
        <v>1</v>
      </c>
      <c r="D4" s="365"/>
      <c r="E4" s="362" t="s">
        <v>104</v>
      </c>
      <c r="F4" s="362"/>
      <c r="G4" s="130" t="s">
        <v>0</v>
      </c>
      <c r="I4" s="366">
        <v>1000</v>
      </c>
      <c r="J4" s="362"/>
      <c r="K4" s="360" t="s">
        <v>104</v>
      </c>
      <c r="L4" s="361"/>
      <c r="M4" s="130" t="s">
        <v>0</v>
      </c>
      <c r="O4" s="372" t="s">
        <v>22</v>
      </c>
      <c r="P4" s="362"/>
      <c r="Q4" s="130" t="s">
        <v>0</v>
      </c>
    </row>
    <row r="5" spans="1:20" x14ac:dyDescent="0.25">
      <c r="A5" s="363"/>
      <c r="B5" s="338"/>
      <c r="C5" s="367" t="s">
        <v>156</v>
      </c>
      <c r="D5" s="368"/>
      <c r="E5" s="369" t="str">
        <f>C5</f>
        <v>jan-out</v>
      </c>
      <c r="F5" s="369"/>
      <c r="G5" s="131" t="s">
        <v>150</v>
      </c>
      <c r="I5" s="370" t="str">
        <f>C5</f>
        <v>jan-out</v>
      </c>
      <c r="J5" s="369"/>
      <c r="K5" s="371" t="str">
        <f>C5</f>
        <v>jan-out</v>
      </c>
      <c r="L5" s="359"/>
      <c r="M5" s="131" t="str">
        <f>G5</f>
        <v>2025 /2024</v>
      </c>
      <c r="O5" s="370" t="str">
        <f>C5</f>
        <v>jan-out</v>
      </c>
      <c r="P5" s="368"/>
      <c r="Q5" s="131" t="str">
        <f>G5</f>
        <v>2025 /2024</v>
      </c>
    </row>
    <row r="6" spans="1:20" ht="19.5" customHeight="1" x14ac:dyDescent="0.25">
      <c r="A6" s="363"/>
      <c r="B6" s="338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1310861.1700000009</v>
      </c>
      <c r="D7" s="210">
        <f>D8+D9</f>
        <v>1351864.5300000019</v>
      </c>
      <c r="E7" s="216">
        <f t="shared" ref="E7" si="0">C7/$C$20</f>
        <v>0.45865892527022928</v>
      </c>
      <c r="F7" s="217">
        <f t="shared" ref="F7" si="1">D7/$D$20</f>
        <v>0.46238894648332601</v>
      </c>
      <c r="G7" s="53">
        <f>(D7-C7)/C7</f>
        <v>3.1279712099490299E-2</v>
      </c>
      <c r="I7" s="224">
        <f>I8+I9</f>
        <v>395082.40600000031</v>
      </c>
      <c r="J7" s="225">
        <f>J8+J9</f>
        <v>395405.89700000035</v>
      </c>
      <c r="K7" s="229">
        <f t="shared" ref="K7" si="2">I7/$I$20</f>
        <v>0.49072653964327867</v>
      </c>
      <c r="L7" s="230">
        <f t="shared" ref="L7" si="3">J7/$J$20</f>
        <v>0.49434446238566121</v>
      </c>
      <c r="M7" s="53">
        <f>(J7-I7)/I7</f>
        <v>8.187937379323288E-4</v>
      </c>
      <c r="O7" s="63">
        <f t="shared" ref="O7" si="4">(I7/C7)*10</f>
        <v>3.0139149365451114</v>
      </c>
      <c r="P7" s="237">
        <f t="shared" ref="P7" si="5">(J7/D7)*10</f>
        <v>2.9248929032852118</v>
      </c>
      <c r="Q7" s="53">
        <f>(P7-O7)/O7</f>
        <v>-2.9537009216971045E-2</v>
      </c>
    </row>
    <row r="8" spans="1:20" ht="20.100000000000001" customHeight="1" x14ac:dyDescent="0.25">
      <c r="A8" s="8" t="s">
        <v>4</v>
      </c>
      <c r="C8" s="19">
        <v>659535.91000000155</v>
      </c>
      <c r="D8" s="140">
        <v>700183.51000000094</v>
      </c>
      <c r="E8" s="214">
        <f t="shared" ref="E8:E19" si="6">C8/$C$20</f>
        <v>0.2307658801562664</v>
      </c>
      <c r="F8" s="215">
        <f t="shared" ref="F8:F19" si="7">D8/$D$20</f>
        <v>0.23948931889935551</v>
      </c>
      <c r="G8" s="52">
        <f>(D8-C8)/C8</f>
        <v>6.1630609317390013E-2</v>
      </c>
      <c r="I8" s="19">
        <v>227975.34100000048</v>
      </c>
      <c r="J8" s="140">
        <v>232158.57200000022</v>
      </c>
      <c r="K8" s="227">
        <f t="shared" ref="K8:K19" si="8">I8/$I$20</f>
        <v>0.28316510306188281</v>
      </c>
      <c r="L8" s="228">
        <f t="shared" ref="L8:L19" si="9">J8/$J$20</f>
        <v>0.29024934967917998</v>
      </c>
      <c r="M8" s="52">
        <f>(J8-I8)/I8</f>
        <v>1.8349488947577576E-2</v>
      </c>
      <c r="O8" s="27">
        <f t="shared" ref="O8:O20" si="10">(I8/C8)*10</f>
        <v>3.4566024009215806</v>
      </c>
      <c r="P8" s="143">
        <f t="shared" ref="P8:P20" si="11">(J8/D8)*10</f>
        <v>3.3156817989044027</v>
      </c>
      <c r="Q8" s="52">
        <f>(P8-O8)/O8</f>
        <v>-4.076853096543772E-2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651325.25999999919</v>
      </c>
      <c r="D9" s="140">
        <v>651681.02000000095</v>
      </c>
      <c r="E9" s="214">
        <f t="shared" si="6"/>
        <v>0.22789304511396283</v>
      </c>
      <c r="F9" s="215">
        <f t="shared" si="7"/>
        <v>0.2228996275839705</v>
      </c>
      <c r="G9" s="52">
        <f>(D9-C9)/C9</f>
        <v>5.4620943152389938E-4</v>
      </c>
      <c r="I9" s="19">
        <v>167107.06499999986</v>
      </c>
      <c r="J9" s="140">
        <v>163247.32500000016</v>
      </c>
      <c r="K9" s="227">
        <f t="shared" si="8"/>
        <v>0.20756143658139592</v>
      </c>
      <c r="L9" s="228">
        <f t="shared" si="9"/>
        <v>0.20409511270648126</v>
      </c>
      <c r="M9" s="52">
        <f>(J9-I9)/I9</f>
        <v>-2.309740764102166E-2</v>
      </c>
      <c r="O9" s="27">
        <f t="shared" si="10"/>
        <v>2.5656469242418152</v>
      </c>
      <c r="P9" s="143">
        <f t="shared" si="11"/>
        <v>2.5050188664386748</v>
      </c>
      <c r="Q9" s="52">
        <f t="shared" ref="Q9:Q20" si="12">(P9-O9)/O9</f>
        <v>-2.3630709756003097E-2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1031388.0299999993</v>
      </c>
      <c r="D10" s="210">
        <f>D11+D12</f>
        <v>1046612.600000001</v>
      </c>
      <c r="E10" s="216">
        <f t="shared" si="6"/>
        <v>0.36087370364046895</v>
      </c>
      <c r="F10" s="217">
        <f t="shared" si="7"/>
        <v>0.35798120799143573</v>
      </c>
      <c r="G10" s="53">
        <f>(D10-C10)/C10</f>
        <v>1.4761243641737538E-2</v>
      </c>
      <c r="I10" s="224">
        <f>I11+I12</f>
        <v>132477.02499999997</v>
      </c>
      <c r="J10" s="225">
        <f>J11+J12</f>
        <v>132572.79699999993</v>
      </c>
      <c r="K10" s="229">
        <f t="shared" si="8"/>
        <v>0.16454792993359985</v>
      </c>
      <c r="L10" s="230">
        <f t="shared" si="9"/>
        <v>0.16574519640997742</v>
      </c>
      <c r="M10" s="53">
        <f>(J10-I10)/I10</f>
        <v>7.2293290100655661E-4</v>
      </c>
      <c r="O10" s="63">
        <f t="shared" si="10"/>
        <v>1.2844537763347907</v>
      </c>
      <c r="P10" s="237">
        <f t="shared" si="11"/>
        <v>1.2666845115375049</v>
      </c>
      <c r="Q10" s="53">
        <f t="shared" si="12"/>
        <v>-1.3834102187772517E-2</v>
      </c>
      <c r="T10" s="2"/>
    </row>
    <row r="11" spans="1:20" ht="20.100000000000001" customHeight="1" x14ac:dyDescent="0.25">
      <c r="A11" s="8"/>
      <c r="B11" t="s">
        <v>6</v>
      </c>
      <c r="C11" s="19">
        <v>1010023.2899999993</v>
      </c>
      <c r="D11" s="140">
        <v>1028597.060000001</v>
      </c>
      <c r="E11" s="214">
        <f t="shared" si="6"/>
        <v>0.35339836688373377</v>
      </c>
      <c r="F11" s="215">
        <f t="shared" si="7"/>
        <v>0.3518192099686544</v>
      </c>
      <c r="G11" s="52">
        <f t="shared" ref="G11:G19" si="13">(D11-C11)/C11</f>
        <v>1.8389447237401487E-2</v>
      </c>
      <c r="I11" s="19">
        <v>127341.98599999998</v>
      </c>
      <c r="J11" s="140">
        <v>128304.80199999992</v>
      </c>
      <c r="K11" s="227">
        <f t="shared" si="8"/>
        <v>0.1581697670968491</v>
      </c>
      <c r="L11" s="228">
        <f t="shared" si="9"/>
        <v>0.16040926260183877</v>
      </c>
      <c r="M11" s="52">
        <f t="shared" ref="M11:M19" si="14">(J11-I11)/I11</f>
        <v>7.5608684161714594E-3</v>
      </c>
      <c r="O11" s="27">
        <f t="shared" si="10"/>
        <v>1.260782669674875</v>
      </c>
      <c r="P11" s="143">
        <f t="shared" si="11"/>
        <v>1.2473767132875122</v>
      </c>
      <c r="Q11" s="52">
        <f t="shared" si="12"/>
        <v>-1.0633043037322062E-2</v>
      </c>
    </row>
    <row r="12" spans="1:20" ht="20.100000000000001" customHeight="1" x14ac:dyDescent="0.25">
      <c r="A12" s="8"/>
      <c r="B12" t="s">
        <v>39</v>
      </c>
      <c r="C12" s="19">
        <v>21364.740000000016</v>
      </c>
      <c r="D12" s="140">
        <v>18015.540000000026</v>
      </c>
      <c r="E12" s="218">
        <f t="shared" si="6"/>
        <v>7.4753367567351762E-3</v>
      </c>
      <c r="F12" s="219">
        <f t="shared" si="7"/>
        <v>6.161998022781336E-3</v>
      </c>
      <c r="G12" s="52">
        <f t="shared" si="13"/>
        <v>-0.15676296552169544</v>
      </c>
      <c r="I12" s="19">
        <v>5135.038999999997</v>
      </c>
      <c r="J12" s="140">
        <v>4267.9949999999981</v>
      </c>
      <c r="K12" s="231">
        <f t="shared" si="8"/>
        <v>6.3781628367507682E-3</v>
      </c>
      <c r="L12" s="232">
        <f t="shared" si="9"/>
        <v>5.3359338081386464E-3</v>
      </c>
      <c r="M12" s="52">
        <f t="shared" si="14"/>
        <v>-0.16884857154931043</v>
      </c>
      <c r="O12" s="27">
        <f t="shared" si="10"/>
        <v>2.4035111122344541</v>
      </c>
      <c r="P12" s="143">
        <f t="shared" si="11"/>
        <v>2.369063042240195</v>
      </c>
      <c r="Q12" s="52">
        <f t="shared" si="12"/>
        <v>-1.4332394728241556E-2</v>
      </c>
    </row>
    <row r="13" spans="1:20" ht="20.100000000000001" customHeight="1" x14ac:dyDescent="0.25">
      <c r="A13" s="23" t="s">
        <v>128</v>
      </c>
      <c r="B13" s="15"/>
      <c r="C13" s="78">
        <f>SUM(C14:C16)</f>
        <v>463662.15000000026</v>
      </c>
      <c r="D13" s="210">
        <f>SUM(D14:D16)</f>
        <v>448012.11000000022</v>
      </c>
      <c r="E13" s="216">
        <f t="shared" si="6"/>
        <v>0.16223135468074304</v>
      </c>
      <c r="F13" s="217">
        <f t="shared" si="7"/>
        <v>0.15323713505129968</v>
      </c>
      <c r="G13" s="53">
        <f t="shared" si="13"/>
        <v>-3.37531109666813E-2</v>
      </c>
      <c r="I13" s="224">
        <f>SUM(I14:I16)</f>
        <v>259280.69600000037</v>
      </c>
      <c r="J13" s="225">
        <f>SUM(J14:J16)</f>
        <v>250772.90599999978</v>
      </c>
      <c r="K13" s="229">
        <f t="shared" si="8"/>
        <v>0.32204906321336152</v>
      </c>
      <c r="L13" s="230">
        <f t="shared" si="9"/>
        <v>0.3135213671268533</v>
      </c>
      <c r="M13" s="53">
        <f t="shared" si="14"/>
        <v>-3.2813048295738056E-2</v>
      </c>
      <c r="O13" s="63">
        <f t="shared" si="10"/>
        <v>5.5920177223868759</v>
      </c>
      <c r="P13" s="237">
        <f t="shared" si="11"/>
        <v>5.597458202636524</v>
      </c>
      <c r="Q13" s="53">
        <f t="shared" si="12"/>
        <v>9.7290111007122609E-4</v>
      </c>
    </row>
    <row r="14" spans="1:20" s="389" customFormat="1" ht="20.100000000000001" customHeight="1" x14ac:dyDescent="0.25">
      <c r="A14" s="384"/>
      <c r="B14" s="385" t="s">
        <v>7</v>
      </c>
      <c r="C14" s="386">
        <v>432713.73000000027</v>
      </c>
      <c r="D14" s="387">
        <v>425017.30000000022</v>
      </c>
      <c r="E14" s="214">
        <f t="shared" si="6"/>
        <v>0.15140277162338417</v>
      </c>
      <c r="F14" s="215">
        <f t="shared" si="7"/>
        <v>0.14537203782111774</v>
      </c>
      <c r="G14" s="388">
        <f t="shared" si="13"/>
        <v>-1.7786424294879772E-2</v>
      </c>
      <c r="I14" s="386">
        <v>243480.51900000038</v>
      </c>
      <c r="J14" s="387">
        <v>236627.57299999977</v>
      </c>
      <c r="K14" s="227">
        <f t="shared" si="8"/>
        <v>0.302423875993657</v>
      </c>
      <c r="L14" s="228">
        <f t="shared" si="9"/>
        <v>0.29583658526040796</v>
      </c>
      <c r="M14" s="388">
        <f t="shared" si="14"/>
        <v>-2.8145767177375686E-2</v>
      </c>
      <c r="O14" s="390">
        <f t="shared" si="10"/>
        <v>5.626826747558952</v>
      </c>
      <c r="P14" s="391">
        <f t="shared" si="11"/>
        <v>5.5674809707745929</v>
      </c>
      <c r="Q14" s="388">
        <f t="shared" si="12"/>
        <v>-1.0546935146013623E-2</v>
      </c>
      <c r="S14" s="392"/>
    </row>
    <row r="15" spans="1:20" ht="20.100000000000001" customHeight="1" x14ac:dyDescent="0.25">
      <c r="A15" s="8"/>
      <c r="B15" s="3" t="s">
        <v>8</v>
      </c>
      <c r="C15" s="31">
        <v>19284.54</v>
      </c>
      <c r="D15" s="141">
        <v>17611.080000000024</v>
      </c>
      <c r="E15" s="214">
        <f t="shared" si="6"/>
        <v>6.747492864351716E-3</v>
      </c>
      <c r="F15" s="215">
        <f t="shared" si="7"/>
        <v>6.0236573613138382E-3</v>
      </c>
      <c r="G15" s="52">
        <f t="shared" si="13"/>
        <v>-8.6777283772388511E-2</v>
      </c>
      <c r="I15" s="31">
        <v>12601.145</v>
      </c>
      <c r="J15" s="141">
        <v>11909.545</v>
      </c>
      <c r="K15" s="227">
        <f t="shared" si="8"/>
        <v>1.5651712623703112E-2</v>
      </c>
      <c r="L15" s="228">
        <f t="shared" si="9"/>
        <v>1.4889554417249458E-2</v>
      </c>
      <c r="M15" s="52">
        <f t="shared" si="14"/>
        <v>-5.488390142324371E-2</v>
      </c>
      <c r="O15" s="27">
        <f t="shared" si="10"/>
        <v>6.5343249048201297</v>
      </c>
      <c r="P15" s="143">
        <f t="shared" si="11"/>
        <v>6.7625296120396836</v>
      </c>
      <c r="Q15" s="52">
        <f t="shared" si="12"/>
        <v>3.492399146715458E-2</v>
      </c>
    </row>
    <row r="16" spans="1:20" ht="20.100000000000001" customHeight="1" x14ac:dyDescent="0.25">
      <c r="A16" s="32"/>
      <c r="B16" s="33" t="s">
        <v>9</v>
      </c>
      <c r="C16" s="211">
        <v>11663.880000000016</v>
      </c>
      <c r="D16" s="212">
        <v>5383.7300000000005</v>
      </c>
      <c r="E16" s="218">
        <f t="shared" si="6"/>
        <v>4.0810901930071856E-3</v>
      </c>
      <c r="F16" s="219">
        <f t="shared" si="7"/>
        <v>1.8414398688681281E-3</v>
      </c>
      <c r="G16" s="52">
        <f t="shared" si="13"/>
        <v>-0.53842717860609046</v>
      </c>
      <c r="I16" s="211">
        <v>3199.0319999999956</v>
      </c>
      <c r="J16" s="212">
        <v>2235.7880000000014</v>
      </c>
      <c r="K16" s="231">
        <f t="shared" si="8"/>
        <v>3.9734745960014065E-3</v>
      </c>
      <c r="L16" s="232">
        <f t="shared" si="9"/>
        <v>2.7952274491958636E-3</v>
      </c>
      <c r="M16" s="52">
        <f t="shared" si="14"/>
        <v>-0.30110483421234785</v>
      </c>
      <c r="O16" s="27">
        <f t="shared" si="10"/>
        <v>2.7426825378861848</v>
      </c>
      <c r="P16" s="143">
        <f t="shared" si="11"/>
        <v>4.1528605632154676</v>
      </c>
      <c r="Q16" s="52">
        <f t="shared" si="12"/>
        <v>0.51416013550592055</v>
      </c>
    </row>
    <row r="17" spans="1:17" ht="20.100000000000001" customHeight="1" x14ac:dyDescent="0.25">
      <c r="A17" s="8" t="s">
        <v>129</v>
      </c>
      <c r="B17" s="3"/>
      <c r="C17" s="19">
        <v>2575.8900000000012</v>
      </c>
      <c r="D17" s="140">
        <v>2410.4799999999996</v>
      </c>
      <c r="E17" s="214">
        <f t="shared" si="6"/>
        <v>9.012815132927697E-4</v>
      </c>
      <c r="F17" s="215">
        <f t="shared" si="7"/>
        <v>8.2447559129251351E-4</v>
      </c>
      <c r="G17" s="54">
        <f t="shared" si="13"/>
        <v>-6.4214698609025067E-2</v>
      </c>
      <c r="I17" s="31">
        <v>1662.4</v>
      </c>
      <c r="J17" s="141">
        <v>1601.4580000000001</v>
      </c>
      <c r="K17" s="227">
        <f t="shared" si="8"/>
        <v>2.0648446681348445E-3</v>
      </c>
      <c r="L17" s="228">
        <f t="shared" si="9"/>
        <v>2.0021752332217129E-3</v>
      </c>
      <c r="M17" s="54">
        <f t="shared" si="14"/>
        <v>-3.6659047160731477E-2</v>
      </c>
      <c r="O17" s="238">
        <f t="shared" si="10"/>
        <v>6.4536917337308628</v>
      </c>
      <c r="P17" s="239">
        <f t="shared" si="11"/>
        <v>6.643730709236336</v>
      </c>
      <c r="Q17" s="54">
        <f t="shared" si="12"/>
        <v>2.9446552972497212E-2</v>
      </c>
    </row>
    <row r="18" spans="1:17" ht="20.100000000000001" customHeight="1" x14ac:dyDescent="0.25">
      <c r="A18" s="8" t="s">
        <v>10</v>
      </c>
      <c r="C18" s="19">
        <v>19461.350000000039</v>
      </c>
      <c r="D18" s="140">
        <v>25511.450000000026</v>
      </c>
      <c r="E18" s="214">
        <f t="shared" si="6"/>
        <v>6.809357145965189E-3</v>
      </c>
      <c r="F18" s="215">
        <f t="shared" si="7"/>
        <v>8.7258835682019441E-3</v>
      </c>
      <c r="G18" s="52">
        <f t="shared" si="13"/>
        <v>0.31087771403319786</v>
      </c>
      <c r="I18" s="19">
        <v>10316.384999999984</v>
      </c>
      <c r="J18" s="140">
        <v>12008.103000000019</v>
      </c>
      <c r="K18" s="227">
        <f t="shared" si="8"/>
        <v>1.2813842975021807E-2</v>
      </c>
      <c r="L18" s="228">
        <f t="shared" si="9"/>
        <v>1.5012773625393477E-2</v>
      </c>
      <c r="M18" s="52">
        <f t="shared" si="14"/>
        <v>0.1639836047220066</v>
      </c>
      <c r="O18" s="27">
        <f t="shared" si="10"/>
        <v>5.3009606219506678</v>
      </c>
      <c r="P18" s="143">
        <f t="shared" si="11"/>
        <v>4.7069464887334931</v>
      </c>
      <c r="Q18" s="52">
        <f t="shared" si="12"/>
        <v>-0.11205782792602355</v>
      </c>
    </row>
    <row r="19" spans="1:17" ht="20.100000000000001" customHeight="1" thickBot="1" x14ac:dyDescent="0.3">
      <c r="A19" s="8" t="s">
        <v>11</v>
      </c>
      <c r="B19" s="10"/>
      <c r="C19" s="21">
        <v>30081.850000000028</v>
      </c>
      <c r="D19" s="142">
        <v>49241.180000000008</v>
      </c>
      <c r="E19" s="220">
        <f t="shared" si="6"/>
        <v>1.0525377749300676E-2</v>
      </c>
      <c r="F19" s="221">
        <f t="shared" si="7"/>
        <v>1.6842351314444056E-2</v>
      </c>
      <c r="G19" s="55">
        <f t="shared" si="13"/>
        <v>0.63690663971796824</v>
      </c>
      <c r="I19" s="21">
        <v>6277.9680000000017</v>
      </c>
      <c r="J19" s="142">
        <v>7497.8989999999976</v>
      </c>
      <c r="K19" s="233">
        <f t="shared" si="8"/>
        <v>7.7977795666032091E-3</v>
      </c>
      <c r="L19" s="234">
        <f t="shared" si="9"/>
        <v>9.3740252188929344E-3</v>
      </c>
      <c r="M19" s="55">
        <f t="shared" si="14"/>
        <v>0.19431940398549269</v>
      </c>
      <c r="O19" s="240">
        <f t="shared" si="10"/>
        <v>2.0869620718140656</v>
      </c>
      <c r="P19" s="241">
        <f t="shared" si="11"/>
        <v>1.5226887332919308</v>
      </c>
      <c r="Q19" s="55">
        <f t="shared" si="12"/>
        <v>-0.27038025565632218</v>
      </c>
    </row>
    <row r="20" spans="1:17" ht="26.25" customHeight="1" thickBot="1" x14ac:dyDescent="0.3">
      <c r="A20" s="12" t="s">
        <v>12</v>
      </c>
      <c r="B20" s="48"/>
      <c r="C20" s="163">
        <f>C7+C10+C13+C17+C18+C19</f>
        <v>2858030.4400000009</v>
      </c>
      <c r="D20" s="308">
        <f>D7+D10+D13+D17+D18+D19</f>
        <v>2923652.3500000034</v>
      </c>
      <c r="E20" s="222">
        <f>E8+E9+E10+E13+E17+E18+E19</f>
        <v>0.99999999999999967</v>
      </c>
      <c r="F20" s="223">
        <f>F8+F9+F10+F13+F17+F18+F19</f>
        <v>0.99999999999999978</v>
      </c>
      <c r="G20" s="55">
        <f>(D20-C20)/C20</f>
        <v>2.2960535717738002E-2</v>
      </c>
      <c r="H20" s="1"/>
      <c r="I20" s="213">
        <v>805096.8800000007</v>
      </c>
      <c r="J20" s="226">
        <v>799859.06</v>
      </c>
      <c r="K20" s="235">
        <f>K8+K9+K10+K13+K17+K18+K19</f>
        <v>1</v>
      </c>
      <c r="L20" s="236">
        <f>L8+L9+L10+L13+L17+L18+L19</f>
        <v>1</v>
      </c>
      <c r="M20" s="55">
        <f>(J20-I20)/I20</f>
        <v>-6.5058257336690246E-3</v>
      </c>
      <c r="N20" s="1"/>
      <c r="O20" s="24">
        <f t="shared" si="10"/>
        <v>2.816963978872109</v>
      </c>
      <c r="P20" s="242">
        <f t="shared" si="11"/>
        <v>2.7358213776682416</v>
      </c>
      <c r="Q20" s="55">
        <f t="shared" si="12"/>
        <v>-2.8804983596686345E-2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9" t="s">
        <v>2</v>
      </c>
      <c r="B24" s="337"/>
      <c r="C24" s="364" t="s">
        <v>1</v>
      </c>
      <c r="D24" s="365"/>
      <c r="E24" s="362" t="s">
        <v>105</v>
      </c>
      <c r="F24" s="362"/>
      <c r="G24" s="130" t="s">
        <v>0</v>
      </c>
      <c r="I24" s="366">
        <v>1000</v>
      </c>
      <c r="J24" s="365"/>
      <c r="K24" s="362" t="s">
        <v>105</v>
      </c>
      <c r="L24" s="362"/>
      <c r="M24" s="130" t="s">
        <v>0</v>
      </c>
      <c r="O24" s="372" t="s">
        <v>22</v>
      </c>
      <c r="P24" s="362"/>
      <c r="Q24" s="130" t="s">
        <v>0</v>
      </c>
    </row>
    <row r="25" spans="1:17" ht="15" customHeight="1" x14ac:dyDescent="0.25">
      <c r="A25" s="363"/>
      <c r="B25" s="338"/>
      <c r="C25" s="367" t="str">
        <f>C5</f>
        <v>jan-out</v>
      </c>
      <c r="D25" s="368"/>
      <c r="E25" s="369" t="str">
        <f>C5</f>
        <v>jan-out</v>
      </c>
      <c r="F25" s="369"/>
      <c r="G25" s="131" t="str">
        <f>G5</f>
        <v>2025 /2024</v>
      </c>
      <c r="I25" s="370" t="str">
        <f>C5</f>
        <v>jan-out</v>
      </c>
      <c r="J25" s="368"/>
      <c r="K25" s="358" t="str">
        <f>C5</f>
        <v>jan-out</v>
      </c>
      <c r="L25" s="359"/>
      <c r="M25" s="131" t="str">
        <f>G5</f>
        <v>2025 /2024</v>
      </c>
      <c r="O25" s="370" t="str">
        <f>C5</f>
        <v>jan-out</v>
      </c>
      <c r="P25" s="368"/>
      <c r="Q25" s="131" t="str">
        <f>G5</f>
        <v>2025 /2024</v>
      </c>
    </row>
    <row r="26" spans="1:17" ht="19.5" customHeight="1" x14ac:dyDescent="0.25">
      <c r="A26" s="363"/>
      <c r="B26" s="338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481554.63000000024</v>
      </c>
      <c r="D27" s="210">
        <f>D28+D29</f>
        <v>490836.36999999988</v>
      </c>
      <c r="E27" s="216">
        <f>C27/$C$40</f>
        <v>0.37945636603817579</v>
      </c>
      <c r="F27" s="217">
        <f>D27/$D$40</f>
        <v>0.38589957768983929</v>
      </c>
      <c r="G27" s="53">
        <f>(D27-C27)/C27</f>
        <v>1.9274531739004643E-2</v>
      </c>
      <c r="I27" s="78">
        <f>I28+I29</f>
        <v>121458.65799999986</v>
      </c>
      <c r="J27" s="210">
        <f>J28+J29</f>
        <v>124634.35799999998</v>
      </c>
      <c r="K27" s="216">
        <f>I27/$I$40</f>
        <v>0.36050117328311637</v>
      </c>
      <c r="L27" s="217">
        <f>J27/$J$40</f>
        <v>0.37004446384666256</v>
      </c>
      <c r="M27" s="53">
        <f>(J27-I27)/I27</f>
        <v>2.6146345203321094E-2</v>
      </c>
      <c r="O27" s="63">
        <f t="shared" ref="O27" si="15">(I27/C27)*10</f>
        <v>2.5222197116036411</v>
      </c>
      <c r="P27" s="237">
        <f t="shared" ref="P27" si="16">(J27/D27)*10</f>
        <v>2.5392241817777279</v>
      </c>
      <c r="Q27" s="53">
        <f>(P27-O27)/O27</f>
        <v>6.7418671322948542E-3</v>
      </c>
    </row>
    <row r="28" spans="1:17" ht="20.100000000000001" customHeight="1" x14ac:dyDescent="0.25">
      <c r="A28" s="8" t="s">
        <v>4</v>
      </c>
      <c r="C28" s="19">
        <v>244114.85000000024</v>
      </c>
      <c r="D28" s="140">
        <v>247562.12</v>
      </c>
      <c r="E28" s="214">
        <f>C28/$C$40</f>
        <v>0.19235810042352705</v>
      </c>
      <c r="F28" s="215">
        <f>D28/$D$40</f>
        <v>0.19463536811667265</v>
      </c>
      <c r="G28" s="52">
        <f>(D28-C28)/C28</f>
        <v>1.4121508789816569E-2</v>
      </c>
      <c r="I28" s="19">
        <v>65789.081999999937</v>
      </c>
      <c r="J28" s="140">
        <v>67813.32699999999</v>
      </c>
      <c r="K28" s="214">
        <f>I28/$I$40</f>
        <v>0.19526842829285299</v>
      </c>
      <c r="L28" s="215">
        <f>J28/$J$40</f>
        <v>0.20134051824917659</v>
      </c>
      <c r="M28" s="52">
        <f>(J28-I28)/I28</f>
        <v>3.0768707184575937E-2</v>
      </c>
      <c r="O28" s="27">
        <f t="shared" ref="O28:O40" si="17">(I28/C28)*10</f>
        <v>2.6950053222898922</v>
      </c>
      <c r="P28" s="143">
        <f t="shared" ref="P28:P40" si="18">(J28/D28)*10</f>
        <v>2.7392448812443515</v>
      </c>
      <c r="Q28" s="52">
        <f>(P28-O28)/O28</f>
        <v>1.6415388343971739E-2</v>
      </c>
    </row>
    <row r="29" spans="1:17" ht="20.100000000000001" customHeight="1" x14ac:dyDescent="0.25">
      <c r="A29" s="8" t="s">
        <v>5</v>
      </c>
      <c r="C29" s="19">
        <v>237439.78</v>
      </c>
      <c r="D29" s="140">
        <v>243274.24999999991</v>
      </c>
      <c r="E29" s="214">
        <f>C29/$C$40</f>
        <v>0.18709826561464871</v>
      </c>
      <c r="F29" s="215">
        <f>D29/$D$40</f>
        <v>0.19126420957316667</v>
      </c>
      <c r="G29" s="52">
        <f t="shared" ref="G29:G40" si="19">(D29-C29)/C29</f>
        <v>2.4572420004768846E-2</v>
      </c>
      <c r="I29" s="19">
        <v>55669.575999999928</v>
      </c>
      <c r="J29" s="140">
        <v>56821.030999999988</v>
      </c>
      <c r="K29" s="214">
        <f t="shared" ref="K29:K39" si="20">I29/$I$40</f>
        <v>0.16523274499026339</v>
      </c>
      <c r="L29" s="215">
        <f t="shared" ref="L29:L39" si="21">J29/$J$40</f>
        <v>0.168703945597486</v>
      </c>
      <c r="M29" s="52">
        <f t="shared" ref="M29:M40" si="22">(J29-I29)/I29</f>
        <v>2.0683739355228097E-2</v>
      </c>
      <c r="O29" s="27">
        <f t="shared" si="17"/>
        <v>2.3445766332836024</v>
      </c>
      <c r="P29" s="143">
        <f t="shared" si="18"/>
        <v>2.335677984825768</v>
      </c>
      <c r="Q29" s="52">
        <f t="shared" ref="Q29:Q38" si="23">(P29-O29)/O29</f>
        <v>-3.7954180432873061E-3</v>
      </c>
    </row>
    <row r="30" spans="1:17" ht="20.100000000000001" customHeight="1" x14ac:dyDescent="0.25">
      <c r="A30" s="23" t="s">
        <v>38</v>
      </c>
      <c r="B30" s="15"/>
      <c r="C30" s="78">
        <f>C31+C32</f>
        <v>411979.25999999995</v>
      </c>
      <c r="D30" s="210">
        <f>D31+D32</f>
        <v>407045.0299999998</v>
      </c>
      <c r="E30" s="216">
        <f>C30/$C$40</f>
        <v>0.32463222891802884</v>
      </c>
      <c r="F30" s="217">
        <f>D30/$D$40</f>
        <v>0.32002213930835632</v>
      </c>
      <c r="G30" s="53">
        <f>(D30-C30)/C30</f>
        <v>-1.1976889322050233E-2</v>
      </c>
      <c r="I30" s="78">
        <f>I31+I32</f>
        <v>50542.453999999983</v>
      </c>
      <c r="J30" s="210">
        <f>J31+J32</f>
        <v>51227.223000000013</v>
      </c>
      <c r="K30" s="216">
        <f t="shared" si="20"/>
        <v>0.15001494555956607</v>
      </c>
      <c r="L30" s="217">
        <f t="shared" si="21"/>
        <v>0.1520957027707274</v>
      </c>
      <c r="M30" s="53">
        <f t="shared" si="22"/>
        <v>1.3548392406906667E-2</v>
      </c>
      <c r="O30" s="63">
        <f t="shared" si="17"/>
        <v>1.2268203501312174</v>
      </c>
      <c r="P30" s="237">
        <f t="shared" si="18"/>
        <v>1.2585148871612568</v>
      </c>
      <c r="Q30" s="53">
        <f t="shared" si="23"/>
        <v>2.5834701084514515E-2</v>
      </c>
    </row>
    <row r="31" spans="1:17" ht="20.100000000000001" customHeight="1" x14ac:dyDescent="0.25">
      <c r="A31" s="8"/>
      <c r="B31" t="s">
        <v>6</v>
      </c>
      <c r="C31" s="31">
        <v>403358.01999999996</v>
      </c>
      <c r="D31" s="141">
        <v>400977.75999999978</v>
      </c>
      <c r="E31" s="214">
        <f t="shared" ref="E31:E38" si="24">C31/$C$40</f>
        <v>0.31783884723848199</v>
      </c>
      <c r="F31" s="215">
        <f t="shared" ref="F31:F38" si="25">D31/$D$40</f>
        <v>0.31525200189834685</v>
      </c>
      <c r="G31" s="52">
        <f>(D31-C31)/C31</f>
        <v>-5.9011098874399079E-3</v>
      </c>
      <c r="I31" s="31">
        <v>48690.169999999984</v>
      </c>
      <c r="J31" s="141">
        <v>49905.735000000015</v>
      </c>
      <c r="K31" s="214">
        <f>I31/$I$40</f>
        <v>0.14451718552953555</v>
      </c>
      <c r="L31" s="215">
        <f>J31/$J$40</f>
        <v>0.1481721513015587</v>
      </c>
      <c r="M31" s="52">
        <f>(J31-I31)/I31</f>
        <v>2.4965306138796228E-2</v>
      </c>
      <c r="O31" s="27">
        <f t="shared" si="17"/>
        <v>1.2071204137703768</v>
      </c>
      <c r="P31" s="143">
        <f t="shared" si="18"/>
        <v>1.244601072139264</v>
      </c>
      <c r="Q31" s="52">
        <f t="shared" si="23"/>
        <v>3.1049643383809812E-2</v>
      </c>
    </row>
    <row r="32" spans="1:17" ht="20.100000000000001" customHeight="1" x14ac:dyDescent="0.25">
      <c r="A32" s="8"/>
      <c r="B32" t="s">
        <v>39</v>
      </c>
      <c r="C32" s="31">
        <v>8621.24</v>
      </c>
      <c r="D32" s="141">
        <v>6067.27</v>
      </c>
      <c r="E32" s="218">
        <f t="shared" si="24"/>
        <v>6.7933816795468479E-3</v>
      </c>
      <c r="F32" s="219">
        <f t="shared" si="25"/>
        <v>4.7701374100094333E-3</v>
      </c>
      <c r="G32" s="52">
        <f>(D32-C32)/C32</f>
        <v>-0.29624160793574933</v>
      </c>
      <c r="I32" s="31">
        <v>1852.2839999999994</v>
      </c>
      <c r="J32" s="141">
        <v>1321.4880000000007</v>
      </c>
      <c r="K32" s="218">
        <f>I32/$I$40</f>
        <v>5.4977600300305024E-3</v>
      </c>
      <c r="L32" s="219">
        <f>J32/$J$40</f>
        <v>3.9235514691687082E-3</v>
      </c>
      <c r="M32" s="52">
        <f>(J32-I32)/I32</f>
        <v>-0.28656296766586487</v>
      </c>
      <c r="O32" s="27">
        <f t="shared" si="17"/>
        <v>2.1485122789761095</v>
      </c>
      <c r="P32" s="143">
        <f t="shared" si="18"/>
        <v>2.1780603137819821</v>
      </c>
      <c r="Q32" s="52">
        <f t="shared" si="23"/>
        <v>1.3752788427140795E-2</v>
      </c>
    </row>
    <row r="33" spans="1:17" ht="20.100000000000001" customHeight="1" x14ac:dyDescent="0.25">
      <c r="A33" s="23" t="s">
        <v>128</v>
      </c>
      <c r="B33" s="15"/>
      <c r="C33" s="78">
        <f>SUM(C34:C36)</f>
        <v>346097.15000000008</v>
      </c>
      <c r="D33" s="210">
        <f>SUM(D34:D36)</f>
        <v>332302.16999999969</v>
      </c>
      <c r="E33" s="216">
        <f t="shared" si="24"/>
        <v>0.27271831408862041</v>
      </c>
      <c r="F33" s="217">
        <f t="shared" si="25"/>
        <v>0.26125869007713731</v>
      </c>
      <c r="G33" s="53">
        <f t="shared" si="19"/>
        <v>-3.9858692855460919E-2</v>
      </c>
      <c r="I33" s="78">
        <f>SUM(I34:I36)</f>
        <v>158417.33199999999</v>
      </c>
      <c r="J33" s="210">
        <f>SUM(J34:J36)</f>
        <v>154632.17099999994</v>
      </c>
      <c r="K33" s="216">
        <f t="shared" si="20"/>
        <v>0.47019813156820028</v>
      </c>
      <c r="L33" s="217">
        <f t="shared" si="21"/>
        <v>0.45910918730082789</v>
      </c>
      <c r="M33" s="53">
        <f t="shared" si="22"/>
        <v>-2.3893604015500343E-2</v>
      </c>
      <c r="O33" s="63">
        <f t="shared" si="17"/>
        <v>4.5772504049802185</v>
      </c>
      <c r="P33" s="237">
        <f t="shared" si="18"/>
        <v>4.6533602534103249</v>
      </c>
      <c r="Q33" s="53">
        <f t="shared" si="23"/>
        <v>1.6627853339047396E-2</v>
      </c>
    </row>
    <row r="34" spans="1:17" ht="20.100000000000001" customHeight="1" x14ac:dyDescent="0.25">
      <c r="A34" s="8"/>
      <c r="B34" s="3" t="s">
        <v>7</v>
      </c>
      <c r="C34" s="31">
        <v>325553.45000000007</v>
      </c>
      <c r="D34" s="141">
        <v>318820.22999999969</v>
      </c>
      <c r="E34" s="214">
        <f t="shared" si="24"/>
        <v>0.25653024889033027</v>
      </c>
      <c r="F34" s="215">
        <f t="shared" si="25"/>
        <v>0.25065907833190387</v>
      </c>
      <c r="G34" s="52">
        <f t="shared" si="19"/>
        <v>-2.0682379498667202E-2</v>
      </c>
      <c r="I34" s="312">
        <v>151251.23299999998</v>
      </c>
      <c r="J34" s="313">
        <v>148385.44199999995</v>
      </c>
      <c r="K34" s="214">
        <f t="shared" si="20"/>
        <v>0.44892844902845924</v>
      </c>
      <c r="L34" s="215">
        <f t="shared" si="21"/>
        <v>0.44056239554377163</v>
      </c>
      <c r="M34" s="52">
        <f t="shared" si="22"/>
        <v>-1.8947224053373679E-2</v>
      </c>
      <c r="O34" s="27">
        <f t="shared" si="17"/>
        <v>4.6459723587632062</v>
      </c>
      <c r="P34" s="143">
        <f t="shared" si="18"/>
        <v>4.6542040948907193</v>
      </c>
      <c r="Q34" s="52">
        <f t="shared" si="23"/>
        <v>1.7718004955381175E-3</v>
      </c>
    </row>
    <row r="35" spans="1:17" ht="20.100000000000001" customHeight="1" x14ac:dyDescent="0.25">
      <c r="A35" s="8"/>
      <c r="B35" s="3" t="s">
        <v>8</v>
      </c>
      <c r="C35" s="31">
        <v>10786.20000000001</v>
      </c>
      <c r="D35" s="141">
        <v>9497.9300000000039</v>
      </c>
      <c r="E35" s="214">
        <f t="shared" si="24"/>
        <v>8.499331125444631E-3</v>
      </c>
      <c r="F35" s="215">
        <f t="shared" si="25"/>
        <v>7.467350424598034E-3</v>
      </c>
      <c r="G35" s="52">
        <f t="shared" si="19"/>
        <v>-0.11943687304147936</v>
      </c>
      <c r="I35" s="312">
        <v>5281.2659999999996</v>
      </c>
      <c r="J35" s="313">
        <v>5032.386999999997</v>
      </c>
      <c r="K35" s="214">
        <f t="shared" si="20"/>
        <v>1.5675313895039355E-2</v>
      </c>
      <c r="L35" s="215">
        <f t="shared" si="21"/>
        <v>1.4941361107535965E-2</v>
      </c>
      <c r="M35" s="52">
        <f t="shared" si="22"/>
        <v>-4.7124874982627775E-2</v>
      </c>
      <c r="O35" s="27">
        <f t="shared" si="17"/>
        <v>4.8963175168270521</v>
      </c>
      <c r="P35" s="143">
        <f t="shared" si="18"/>
        <v>5.2984039680224999</v>
      </c>
      <c r="Q35" s="52">
        <f t="shared" si="23"/>
        <v>8.2120174971007778E-2</v>
      </c>
    </row>
    <row r="36" spans="1:17" ht="20.100000000000001" customHeight="1" x14ac:dyDescent="0.25">
      <c r="A36" s="32"/>
      <c r="B36" s="33" t="s">
        <v>9</v>
      </c>
      <c r="C36" s="211">
        <v>9757.5000000000146</v>
      </c>
      <c r="D36" s="212">
        <v>3984.0100000000025</v>
      </c>
      <c r="E36" s="218">
        <f t="shared" si="24"/>
        <v>7.6887340728454918E-3</v>
      </c>
      <c r="F36" s="219">
        <f t="shared" si="25"/>
        <v>3.1322613206354248E-3</v>
      </c>
      <c r="G36" s="52">
        <f t="shared" si="19"/>
        <v>-0.59169766846015925</v>
      </c>
      <c r="I36" s="314">
        <v>1884.8330000000003</v>
      </c>
      <c r="J36" s="315">
        <v>1214.3420000000001</v>
      </c>
      <c r="K36" s="218">
        <f t="shared" si="20"/>
        <v>5.5943686447016147E-3</v>
      </c>
      <c r="L36" s="219">
        <f t="shared" si="21"/>
        <v>3.6054306495202876E-3</v>
      </c>
      <c r="M36" s="52">
        <f t="shared" si="22"/>
        <v>-0.3557296588079687</v>
      </c>
      <c r="O36" s="27">
        <f t="shared" si="17"/>
        <v>1.9316761465539303</v>
      </c>
      <c r="P36" s="143">
        <f t="shared" si="18"/>
        <v>3.0480395380533665</v>
      </c>
      <c r="Q36" s="52">
        <f t="shared" si="23"/>
        <v>0.57792471760393427</v>
      </c>
    </row>
    <row r="37" spans="1:17" ht="20.100000000000001" customHeight="1" x14ac:dyDescent="0.25">
      <c r="A37" s="8" t="s">
        <v>129</v>
      </c>
      <c r="B37" s="3"/>
      <c r="C37" s="19">
        <v>1747.8500000000001</v>
      </c>
      <c r="D37" s="140">
        <v>1545.2199999999998</v>
      </c>
      <c r="E37" s="214">
        <f t="shared" si="24"/>
        <v>1.3772742863666896E-3</v>
      </c>
      <c r="F37" s="215">
        <f t="shared" si="25"/>
        <v>1.2148646308298089E-3</v>
      </c>
      <c r="G37" s="54">
        <f>(D37-C37)/C37</f>
        <v>-0.11593100094401712</v>
      </c>
      <c r="I37" s="312">
        <v>418.57999999999993</v>
      </c>
      <c r="J37" s="313">
        <v>385.10599999999988</v>
      </c>
      <c r="K37" s="214">
        <f>I37/$I$40</f>
        <v>1.2423863691367889E-3</v>
      </c>
      <c r="L37" s="215">
        <f>J37/$J$40</f>
        <v>1.143395333204451E-3</v>
      </c>
      <c r="M37" s="54">
        <f>(J37-I37)/I37</f>
        <v>-7.9970376033255422E-2</v>
      </c>
      <c r="O37" s="238">
        <f t="shared" si="17"/>
        <v>2.3948279314586483</v>
      </c>
      <c r="P37" s="239">
        <f t="shared" si="18"/>
        <v>2.4922405871008655</v>
      </c>
      <c r="Q37" s="54">
        <f t="shared" si="23"/>
        <v>4.0676265030400276E-2</v>
      </c>
    </row>
    <row r="38" spans="1:17" ht="20.100000000000001" customHeight="1" x14ac:dyDescent="0.25">
      <c r="A38" s="8" t="s">
        <v>10</v>
      </c>
      <c r="C38" s="19">
        <v>8889.220000000003</v>
      </c>
      <c r="D38" s="140">
        <v>9351.9200000000146</v>
      </c>
      <c r="E38" s="214">
        <f t="shared" si="24"/>
        <v>7.0045450878831175E-3</v>
      </c>
      <c r="F38" s="215">
        <f t="shared" si="25"/>
        <v>7.3525561656915695E-3</v>
      </c>
      <c r="G38" s="52">
        <f t="shared" si="19"/>
        <v>5.2051811070038936E-2</v>
      </c>
      <c r="I38" s="312">
        <v>2427.8550000000009</v>
      </c>
      <c r="J38" s="313">
        <v>1794.4450000000004</v>
      </c>
      <c r="K38" s="214">
        <f t="shared" si="20"/>
        <v>7.2061110378914429E-3</v>
      </c>
      <c r="L38" s="215">
        <f t="shared" si="21"/>
        <v>5.3277799844511954E-3</v>
      </c>
      <c r="M38" s="52">
        <f t="shared" si="22"/>
        <v>-0.26089284574243532</v>
      </c>
      <c r="O38" s="27">
        <f t="shared" si="17"/>
        <v>2.7312351364911658</v>
      </c>
      <c r="P38" s="143">
        <f t="shared" si="18"/>
        <v>1.9187984927159316</v>
      </c>
      <c r="Q38" s="52">
        <f t="shared" si="23"/>
        <v>-0.29746125953072516</v>
      </c>
    </row>
    <row r="39" spans="1:17" ht="20.100000000000001" customHeight="1" thickBot="1" x14ac:dyDescent="0.3">
      <c r="A39" s="8" t="s">
        <v>11</v>
      </c>
      <c r="B39" s="10"/>
      <c r="C39" s="21">
        <v>18796.46000000001</v>
      </c>
      <c r="D39" s="142">
        <v>30847.009999999995</v>
      </c>
      <c r="E39" s="220">
        <f>C39/$C$40</f>
        <v>1.4811271580925158E-2</v>
      </c>
      <c r="F39" s="221">
        <f>D39/$D$40</f>
        <v>2.4252172128145781E-2</v>
      </c>
      <c r="G39" s="55">
        <f t="shared" si="19"/>
        <v>0.64110742129102916</v>
      </c>
      <c r="I39" s="316">
        <v>3651.2449999999999</v>
      </c>
      <c r="J39" s="317">
        <v>4135.8379999999997</v>
      </c>
      <c r="K39" s="220">
        <f t="shared" si="20"/>
        <v>1.0837252182089099E-2</v>
      </c>
      <c r="L39" s="221">
        <f t="shared" si="21"/>
        <v>1.227947076412632E-2</v>
      </c>
      <c r="M39" s="55">
        <f t="shared" si="22"/>
        <v>0.13271993525496095</v>
      </c>
      <c r="O39" s="240">
        <f t="shared" si="17"/>
        <v>1.9425173676319893</v>
      </c>
      <c r="P39" s="241">
        <f t="shared" si="18"/>
        <v>1.3407581480344448</v>
      </c>
      <c r="Q39" s="55">
        <f>(P39-O39)/O39</f>
        <v>-0.30978318630484852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1269064.5700000003</v>
      </c>
      <c r="D40" s="226">
        <f>D28+D29+D30+D33+D37+D38+D39</f>
        <v>1271927.7199999993</v>
      </c>
      <c r="E40" s="222">
        <f>C40/$C$40</f>
        <v>1</v>
      </c>
      <c r="F40" s="223">
        <f>D40/$D$40</f>
        <v>1</v>
      </c>
      <c r="G40" s="55">
        <f t="shared" si="19"/>
        <v>2.2561105775720891E-3</v>
      </c>
      <c r="H40" s="1"/>
      <c r="I40" s="213">
        <f>I28+I29+I30+I33+I37+I38+I39</f>
        <v>336916.12399999984</v>
      </c>
      <c r="J40" s="226">
        <f>J28+J29+J30+J33+J37+J38+J39</f>
        <v>336809.141</v>
      </c>
      <c r="K40" s="222">
        <f>K28+K29+K30+K33+K37+K38+K39</f>
        <v>1.0000000000000002</v>
      </c>
      <c r="L40" s="223">
        <f>L28+L29+L30+L33+L37+L38+L39</f>
        <v>0.99999999999999978</v>
      </c>
      <c r="M40" s="55">
        <f t="shared" si="22"/>
        <v>-3.1753600489548808E-4</v>
      </c>
      <c r="N40" s="1"/>
      <c r="O40" s="24">
        <f t="shared" si="17"/>
        <v>2.6548383113398222</v>
      </c>
      <c r="P40" s="242">
        <f t="shared" si="18"/>
        <v>2.6480210762290817</v>
      </c>
      <c r="Q40" s="55">
        <f>(P40-O40)/O40</f>
        <v>-2.5678532216525224E-3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9" t="s">
        <v>15</v>
      </c>
      <c r="B44" s="337"/>
      <c r="C44" s="364" t="s">
        <v>1</v>
      </c>
      <c r="D44" s="365"/>
      <c r="E44" s="362" t="s">
        <v>105</v>
      </c>
      <c r="F44" s="362"/>
      <c r="G44" s="130" t="s">
        <v>0</v>
      </c>
      <c r="I44" s="366">
        <v>1000</v>
      </c>
      <c r="J44" s="365"/>
      <c r="K44" s="362" t="s">
        <v>105</v>
      </c>
      <c r="L44" s="362"/>
      <c r="M44" s="130" t="s">
        <v>0</v>
      </c>
      <c r="O44" s="372" t="s">
        <v>22</v>
      </c>
      <c r="P44" s="362"/>
      <c r="Q44" s="130" t="s">
        <v>0</v>
      </c>
    </row>
    <row r="45" spans="1:17" ht="15" customHeight="1" x14ac:dyDescent="0.25">
      <c r="A45" s="363"/>
      <c r="B45" s="338"/>
      <c r="C45" s="367" t="str">
        <f>C5</f>
        <v>jan-out</v>
      </c>
      <c r="D45" s="368"/>
      <c r="E45" s="369" t="str">
        <f>C25</f>
        <v>jan-out</v>
      </c>
      <c r="F45" s="369"/>
      <c r="G45" s="131" t="str">
        <f>G25</f>
        <v>2025 /2024</v>
      </c>
      <c r="I45" s="370" t="str">
        <f>C5</f>
        <v>jan-out</v>
      </c>
      <c r="J45" s="368"/>
      <c r="K45" s="358" t="str">
        <f>C25</f>
        <v>jan-out</v>
      </c>
      <c r="L45" s="359"/>
      <c r="M45" s="131" t="str">
        <f>G45</f>
        <v>2025 /2024</v>
      </c>
      <c r="O45" s="370" t="str">
        <f>C5</f>
        <v>jan-out</v>
      </c>
      <c r="P45" s="368"/>
      <c r="Q45" s="131" t="str">
        <f>Q25</f>
        <v>2025 /2024</v>
      </c>
    </row>
    <row r="46" spans="1:17" ht="15.75" customHeight="1" x14ac:dyDescent="0.25">
      <c r="A46" s="363"/>
      <c r="B46" s="338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5.75" customHeight="1" x14ac:dyDescent="0.25">
      <c r="A47" s="23" t="s">
        <v>114</v>
      </c>
      <c r="B47" s="15"/>
      <c r="C47" s="78">
        <f>C48+C49</f>
        <v>829306.5400000005</v>
      </c>
      <c r="D47" s="210">
        <f>D48+D49</f>
        <v>861028.15999999992</v>
      </c>
      <c r="E47" s="216">
        <f>C47/$C$60</f>
        <v>0.52191589237848113</v>
      </c>
      <c r="F47" s="217">
        <f>D47/$D$60</f>
        <v>0.52129037998301153</v>
      </c>
      <c r="G47" s="53">
        <f>(D47-C47)/C47</f>
        <v>3.8250777571342189E-2</v>
      </c>
      <c r="H47"/>
      <c r="I47" s="78">
        <f>I48+I49</f>
        <v>273623.74800000014</v>
      </c>
      <c r="J47" s="210">
        <f>J48+J49</f>
        <v>270771.53900000011</v>
      </c>
      <c r="K47" s="216">
        <f>I47/$I$60</f>
        <v>0.5844403993401216</v>
      </c>
      <c r="L47" s="217">
        <f>J47/$J$60</f>
        <v>0.58475669229088034</v>
      </c>
      <c r="M47" s="53">
        <f>(J47-I47)/I47</f>
        <v>-1.0423835726422512E-2</v>
      </c>
      <c r="N47"/>
      <c r="O47" s="63">
        <f t="shared" ref="O47" si="26">(I47/C47)*10</f>
        <v>3.2994283151318204</v>
      </c>
      <c r="P47" s="237">
        <f t="shared" ref="P47" si="27">(J47/D47)*10</f>
        <v>3.1447466131653594</v>
      </c>
      <c r="Q47" s="53">
        <f>(P47-O47)/O47</f>
        <v>-4.6881364646433034E-2</v>
      </c>
    </row>
    <row r="48" spans="1:17" ht="20.100000000000001" customHeight="1" x14ac:dyDescent="0.25">
      <c r="A48" s="8" t="s">
        <v>4</v>
      </c>
      <c r="C48" s="19">
        <v>415421.06000000006</v>
      </c>
      <c r="D48" s="140">
        <v>452621.39000000025</v>
      </c>
      <c r="E48" s="214">
        <f>C48/$C$60</f>
        <v>0.26144114725384232</v>
      </c>
      <c r="F48" s="215">
        <f>D48/$D$60</f>
        <v>0.2740295699289777</v>
      </c>
      <c r="G48" s="52">
        <f>(D48-C48)/C48</f>
        <v>8.9548493280528885E-2</v>
      </c>
      <c r="I48" s="19">
        <v>162186.25899999999</v>
      </c>
      <c r="J48" s="140">
        <v>164345.24500000005</v>
      </c>
      <c r="K48" s="214">
        <f>I48/$I$60</f>
        <v>0.34641803816472955</v>
      </c>
      <c r="L48" s="215">
        <f>J48/$J$60</f>
        <v>0.35491906651213567</v>
      </c>
      <c r="M48" s="52">
        <f>(J48-I48)/I48</f>
        <v>1.331176890885721E-2</v>
      </c>
      <c r="O48" s="27">
        <f t="shared" ref="O48:O60" si="28">(I48/C48)*10</f>
        <v>3.9041414751577586</v>
      </c>
      <c r="P48" s="143">
        <f t="shared" ref="P48:P60" si="29">(J48/D48)*10</f>
        <v>3.6309650544796384</v>
      </c>
      <c r="Q48" s="52">
        <f>(P48-O48)/O48</f>
        <v>-6.9970932768793084E-2</v>
      </c>
    </row>
    <row r="49" spans="1:17" ht="20.100000000000001" customHeight="1" x14ac:dyDescent="0.25">
      <c r="A49" s="8" t="s">
        <v>5</v>
      </c>
      <c r="C49" s="19">
        <v>413885.48000000039</v>
      </c>
      <c r="D49" s="140">
        <v>408406.76999999973</v>
      </c>
      <c r="E49" s="214">
        <f>C49/$C$60</f>
        <v>0.26047474512463881</v>
      </c>
      <c r="F49" s="215">
        <f>D49/$D$60</f>
        <v>0.24726081005403386</v>
      </c>
      <c r="G49" s="52">
        <f>(D49-C49)/C49</f>
        <v>-1.3237260703131349E-2</v>
      </c>
      <c r="I49" s="19">
        <v>111437.48900000013</v>
      </c>
      <c r="J49" s="140">
        <v>106426.29400000005</v>
      </c>
      <c r="K49" s="214">
        <f>I49/$I$60</f>
        <v>0.23802236117539205</v>
      </c>
      <c r="L49" s="215">
        <f>J49/$J$60</f>
        <v>0.2298376257787447</v>
      </c>
      <c r="M49" s="52">
        <f>(J49-I49)/I49</f>
        <v>-4.4968664001394307E-2</v>
      </c>
      <c r="O49" s="27">
        <f t="shared" si="28"/>
        <v>2.6924715745041365</v>
      </c>
      <c r="P49" s="143">
        <f t="shared" si="29"/>
        <v>2.6058895644653521</v>
      </c>
      <c r="Q49" s="52">
        <f>(P49-O49)/O49</f>
        <v>-3.2157074881925145E-2</v>
      </c>
    </row>
    <row r="50" spans="1:17" ht="20.100000000000001" customHeight="1" x14ac:dyDescent="0.25">
      <c r="A50" s="23" t="s">
        <v>38</v>
      </c>
      <c r="B50" s="15"/>
      <c r="C50" s="78">
        <f>C51+C52</f>
        <v>619408.77000000095</v>
      </c>
      <c r="D50" s="210">
        <f>D51+D52</f>
        <v>639567.5700000017</v>
      </c>
      <c r="E50" s="216">
        <f>C50/$C$60</f>
        <v>0.38981880082798781</v>
      </c>
      <c r="F50" s="217">
        <f>D50/$D$60</f>
        <v>0.38721198339217178</v>
      </c>
      <c r="G50" s="53">
        <f>(D50-C50)/C50</f>
        <v>3.2545228573371207E-2</v>
      </c>
      <c r="I50" s="78">
        <f>I51+I52</f>
        <v>81934.571000000069</v>
      </c>
      <c r="J50" s="210">
        <f>J51+J52</f>
        <v>81345.573999999979</v>
      </c>
      <c r="K50" s="216">
        <f>I50/$I$60</f>
        <v>0.17500627684919207</v>
      </c>
      <c r="L50" s="217">
        <f>J50/$J$60</f>
        <v>0.17567344396835963</v>
      </c>
      <c r="M50" s="53">
        <f>(J50-I50)/I50</f>
        <v>-7.1886261539111478E-3</v>
      </c>
      <c r="O50" s="63">
        <f t="shared" si="28"/>
        <v>1.3227867438815879</v>
      </c>
      <c r="P50" s="237">
        <f t="shared" si="29"/>
        <v>1.2718839699767728</v>
      </c>
      <c r="Q50" s="53">
        <f>(P50-O50)/O50</f>
        <v>-3.8481466600917037E-2</v>
      </c>
    </row>
    <row r="51" spans="1:17" ht="20.100000000000001" customHeight="1" x14ac:dyDescent="0.25">
      <c r="A51" s="8"/>
      <c r="B51" t="s">
        <v>6</v>
      </c>
      <c r="C51" s="31">
        <v>606665.27000000095</v>
      </c>
      <c r="D51" s="141">
        <v>627619.30000000168</v>
      </c>
      <c r="E51" s="214">
        <f t="shared" ref="E51:E57" si="30">C51/$C$60</f>
        <v>0.38179880477860761</v>
      </c>
      <c r="F51" s="215">
        <f t="shared" ref="F51:F57" si="31">D51/$D$60</f>
        <v>0.37997816863698469</v>
      </c>
      <c r="G51" s="52">
        <f t="shared" ref="G51:G59" si="32">(D51-C51)/C51</f>
        <v>3.4539689407308075E-2</v>
      </c>
      <c r="I51" s="31">
        <v>78651.816000000064</v>
      </c>
      <c r="J51" s="141">
        <v>78399.066999999981</v>
      </c>
      <c r="K51" s="214">
        <f t="shared" ref="K51:K58" si="33">I51/$I$60</f>
        <v>0.16799455123268681</v>
      </c>
      <c r="L51" s="215">
        <f t="shared" ref="L51:L58" si="34">J51/$J$60</f>
        <v>0.16931018402791248</v>
      </c>
      <c r="M51" s="52">
        <f t="shared" ref="M51:M58" si="35">(J51-I51)/I51</f>
        <v>-3.2135176637254409E-3</v>
      </c>
      <c r="O51" s="27">
        <f t="shared" si="28"/>
        <v>1.296461490205298</v>
      </c>
      <c r="P51" s="143">
        <f t="shared" si="29"/>
        <v>1.2491500341050661</v>
      </c>
      <c r="Q51" s="52">
        <f t="shared" ref="Q51:Q58" si="36">(P51-O51)/O51</f>
        <v>-3.6492758525932013E-2</v>
      </c>
    </row>
    <row r="52" spans="1:17" ht="20.100000000000001" customHeight="1" x14ac:dyDescent="0.25">
      <c r="A52" s="8"/>
      <c r="B52" t="s">
        <v>39</v>
      </c>
      <c r="C52" s="31">
        <v>12743.500000000024</v>
      </c>
      <c r="D52" s="141">
        <v>11948.270000000024</v>
      </c>
      <c r="E52" s="218">
        <f t="shared" si="30"/>
        <v>8.0199960493802253E-3</v>
      </c>
      <c r="F52" s="219">
        <f t="shared" si="31"/>
        <v>7.2338147551871358E-3</v>
      </c>
      <c r="G52" s="52">
        <f t="shared" si="32"/>
        <v>-6.2402793581041165E-2</v>
      </c>
      <c r="I52" s="31">
        <v>3282.7549999999987</v>
      </c>
      <c r="J52" s="141">
        <v>2946.5070000000014</v>
      </c>
      <c r="K52" s="218">
        <f t="shared" si="33"/>
        <v>7.0117256165052573E-3</v>
      </c>
      <c r="L52" s="219">
        <f t="shared" si="34"/>
        <v>6.3632599404471572E-3</v>
      </c>
      <c r="M52" s="52">
        <f t="shared" si="35"/>
        <v>-0.1024286003676782</v>
      </c>
      <c r="O52" s="27">
        <f t="shared" si="28"/>
        <v>2.5760230705849985</v>
      </c>
      <c r="P52" s="143">
        <f t="shared" si="29"/>
        <v>2.4660532445282835</v>
      </c>
      <c r="Q52" s="52">
        <f t="shared" si="36"/>
        <v>-4.2689767538355766E-2</v>
      </c>
    </row>
    <row r="53" spans="1:17" ht="20.100000000000001" customHeight="1" x14ac:dyDescent="0.25">
      <c r="A53" s="23" t="s">
        <v>128</v>
      </c>
      <c r="B53" s="15"/>
      <c r="C53" s="78">
        <f>SUM(C54:C56)</f>
        <v>117565.00000000003</v>
      </c>
      <c r="D53" s="210">
        <f>SUM(D54:D56)</f>
        <v>115709.93999999996</v>
      </c>
      <c r="E53" s="216">
        <f>C53/$C$60</f>
        <v>7.3988373331140153E-2</v>
      </c>
      <c r="F53" s="217">
        <f>D53/$D$60</f>
        <v>7.0054013785578684E-2</v>
      </c>
      <c r="G53" s="53">
        <f>(D53-C53)/C53</f>
        <v>-1.5779015863565431E-2</v>
      </c>
      <c r="I53" s="78">
        <f>SUM(I54:I56)</f>
        <v>100863.36399999999</v>
      </c>
      <c r="J53" s="210">
        <f>SUM(J54:J56)</f>
        <v>96140.734999999971</v>
      </c>
      <c r="K53" s="216">
        <f t="shared" si="33"/>
        <v>0.21543680022593656</v>
      </c>
      <c r="L53" s="217">
        <f t="shared" si="34"/>
        <v>0.20762499042786781</v>
      </c>
      <c r="M53" s="53">
        <f t="shared" si="35"/>
        <v>-4.6822045316672327E-2</v>
      </c>
      <c r="O53" s="63">
        <f t="shared" si="28"/>
        <v>8.5793700506102972</v>
      </c>
      <c r="P53" s="237">
        <f t="shared" si="29"/>
        <v>8.3087706207435588</v>
      </c>
      <c r="Q53" s="53">
        <f t="shared" si="36"/>
        <v>-3.1540710829635943E-2</v>
      </c>
    </row>
    <row r="54" spans="1:17" ht="20.100000000000001" customHeight="1" x14ac:dyDescent="0.25">
      <c r="A54" s="8"/>
      <c r="B54" s="3" t="s">
        <v>7</v>
      </c>
      <c r="C54" s="31">
        <v>107160.28000000001</v>
      </c>
      <c r="D54" s="141">
        <v>106197.06999999995</v>
      </c>
      <c r="E54" s="214">
        <f>C54/$C$60</f>
        <v>6.7440265409854219E-2</v>
      </c>
      <c r="F54" s="215">
        <f>D54/$D$60</f>
        <v>6.4294657881319994E-2</v>
      </c>
      <c r="G54" s="52">
        <f>(D54-C54)/C54</f>
        <v>-8.9884983503221941E-3</v>
      </c>
      <c r="I54" s="31">
        <v>92229.285999999993</v>
      </c>
      <c r="J54" s="141">
        <v>88242.130999999979</v>
      </c>
      <c r="K54" s="214">
        <f t="shared" si="33"/>
        <v>0.19699503838641322</v>
      </c>
      <c r="L54" s="215">
        <f t="shared" si="34"/>
        <v>0.19056720966622168</v>
      </c>
      <c r="M54" s="52">
        <f t="shared" si="35"/>
        <v>-4.3230899564808661E-2</v>
      </c>
      <c r="O54" s="27">
        <f t="shared" si="28"/>
        <v>8.6066671345017003</v>
      </c>
      <c r="P54" s="143">
        <f t="shared" si="29"/>
        <v>8.3092811317675732</v>
      </c>
      <c r="Q54" s="52">
        <f t="shared" si="36"/>
        <v>-3.4552980623822491E-2</v>
      </c>
    </row>
    <row r="55" spans="1:17" ht="20.100000000000001" customHeight="1" x14ac:dyDescent="0.25">
      <c r="A55" s="8"/>
      <c r="B55" s="3" t="s">
        <v>8</v>
      </c>
      <c r="C55" s="31">
        <v>8498.3400000000074</v>
      </c>
      <c r="D55" s="141">
        <v>8113.1500000000042</v>
      </c>
      <c r="E55" s="214">
        <f t="shared" si="30"/>
        <v>5.3483464688892273E-3</v>
      </c>
      <c r="F55" s="215">
        <f t="shared" si="31"/>
        <v>4.9119265116243961E-3</v>
      </c>
      <c r="G55" s="52">
        <f t="shared" si="32"/>
        <v>-4.5325322357072428E-2</v>
      </c>
      <c r="I55" s="31">
        <v>7319.8790000000017</v>
      </c>
      <c r="J55" s="141">
        <v>6877.1579999999949</v>
      </c>
      <c r="K55" s="214">
        <f t="shared" si="33"/>
        <v>1.5634728480809233E-2</v>
      </c>
      <c r="L55" s="215">
        <f t="shared" si="34"/>
        <v>1.4851871726598864E-2</v>
      </c>
      <c r="M55" s="52">
        <f t="shared" si="35"/>
        <v>-6.0482010699904561E-2</v>
      </c>
      <c r="O55" s="27">
        <f t="shared" si="28"/>
        <v>8.6133044806397425</v>
      </c>
      <c r="P55" s="143">
        <f t="shared" si="29"/>
        <v>8.4765571941847391</v>
      </c>
      <c r="Q55" s="52">
        <f t="shared" si="36"/>
        <v>-1.5876286129484038E-2</v>
      </c>
    </row>
    <row r="56" spans="1:17" ht="20.100000000000001" customHeight="1" x14ac:dyDescent="0.25">
      <c r="A56" s="32"/>
      <c r="B56" s="33" t="s">
        <v>9</v>
      </c>
      <c r="C56" s="211">
        <v>1906.3799999999992</v>
      </c>
      <c r="D56" s="212">
        <v>1399.7200000000003</v>
      </c>
      <c r="E56" s="218">
        <f t="shared" si="30"/>
        <v>1.1997614523967073E-3</v>
      </c>
      <c r="F56" s="219">
        <f t="shared" si="31"/>
        <v>8.4742939263429099E-4</v>
      </c>
      <c r="G56" s="52">
        <f t="shared" si="32"/>
        <v>-0.26577072776676169</v>
      </c>
      <c r="I56" s="211">
        <v>1314.1990000000001</v>
      </c>
      <c r="J56" s="212">
        <v>1021.4459999999995</v>
      </c>
      <c r="K56" s="218">
        <f t="shared" si="33"/>
        <v>2.8070333587141279E-3</v>
      </c>
      <c r="L56" s="219">
        <f t="shared" si="34"/>
        <v>2.2059090350472544E-3</v>
      </c>
      <c r="M56" s="52">
        <f t="shared" si="35"/>
        <v>-0.22276154524543132</v>
      </c>
      <c r="O56" s="27">
        <f t="shared" si="28"/>
        <v>6.8936885615669521</v>
      </c>
      <c r="P56" s="143">
        <f t="shared" si="29"/>
        <v>7.2975023576143752</v>
      </c>
      <c r="Q56" s="52">
        <f t="shared" si="36"/>
        <v>5.8577319303156218E-2</v>
      </c>
    </row>
    <row r="57" spans="1:17" ht="20.100000000000001" customHeight="1" x14ac:dyDescent="0.25">
      <c r="A57" s="8" t="s">
        <v>129</v>
      </c>
      <c r="B57" s="3"/>
      <c r="C57" s="19">
        <v>828.03999999999962</v>
      </c>
      <c r="D57" s="140">
        <v>865.25999999999931</v>
      </c>
      <c r="E57" s="214">
        <f t="shared" si="30"/>
        <v>5.2111880792002081E-4</v>
      </c>
      <c r="F57" s="215">
        <f t="shared" si="31"/>
        <v>5.2385245354124102E-4</v>
      </c>
      <c r="G57" s="54">
        <f t="shared" si="32"/>
        <v>4.4949519346891099E-2</v>
      </c>
      <c r="I57" s="19">
        <v>1243.82</v>
      </c>
      <c r="J57" s="140">
        <v>1216.3520000000001</v>
      </c>
      <c r="K57" s="214">
        <f t="shared" si="33"/>
        <v>2.6567089399975241E-3</v>
      </c>
      <c r="L57" s="215">
        <f t="shared" si="34"/>
        <v>2.6268269361256489E-3</v>
      </c>
      <c r="M57" s="54">
        <f t="shared" si="35"/>
        <v>-2.2083581225579144E-2</v>
      </c>
      <c r="O57" s="238">
        <f t="shared" si="28"/>
        <v>15.021255011835184</v>
      </c>
      <c r="P57" s="239">
        <f t="shared" si="29"/>
        <v>14.0576474123385</v>
      </c>
      <c r="Q57" s="54">
        <f t="shared" si="36"/>
        <v>-6.4149606589959413E-2</v>
      </c>
    </row>
    <row r="58" spans="1:17" ht="20.100000000000001" customHeight="1" x14ac:dyDescent="0.25">
      <c r="A58" s="8" t="s">
        <v>10</v>
      </c>
      <c r="C58" s="19">
        <v>10572.13000000001</v>
      </c>
      <c r="D58" s="140">
        <v>16159.530000000042</v>
      </c>
      <c r="E58" s="214">
        <f>C58/$C$60</f>
        <v>6.6534657537987273E-3</v>
      </c>
      <c r="F58" s="215">
        <f>D58/$D$60</f>
        <v>9.7834286094044785E-3</v>
      </c>
      <c r="G58" s="52">
        <f t="shared" si="32"/>
        <v>0.52850277096479392</v>
      </c>
      <c r="I58" s="19">
        <v>7888.5299999999979</v>
      </c>
      <c r="J58" s="140">
        <v>10213.658000000003</v>
      </c>
      <c r="K58" s="214">
        <f t="shared" si="33"/>
        <v>1.6849325605343753E-2</v>
      </c>
      <c r="L58" s="215">
        <f t="shared" si="34"/>
        <v>2.2057358355784533E-2</v>
      </c>
      <c r="M58" s="52">
        <f t="shared" si="35"/>
        <v>0.2947479441670382</v>
      </c>
      <c r="O58" s="27">
        <f t="shared" si="28"/>
        <v>7.4616278838795882</v>
      </c>
      <c r="P58" s="143">
        <f t="shared" si="29"/>
        <v>6.3205167477024249</v>
      </c>
      <c r="Q58" s="52">
        <f t="shared" si="36"/>
        <v>-0.15293058752533981</v>
      </c>
    </row>
    <row r="59" spans="1:17" ht="20.100000000000001" customHeight="1" thickBot="1" x14ac:dyDescent="0.3">
      <c r="A59" s="8" t="s">
        <v>11</v>
      </c>
      <c r="B59" s="10"/>
      <c r="C59" s="21">
        <v>11285.390000000007</v>
      </c>
      <c r="D59" s="142">
        <v>18394.170000000002</v>
      </c>
      <c r="E59" s="220">
        <f>C59/$C$60</f>
        <v>7.102348900672106E-3</v>
      </c>
      <c r="F59" s="221">
        <f>D59/$D$60</f>
        <v>1.1136341776292327E-2</v>
      </c>
      <c r="G59" s="55">
        <f t="shared" si="32"/>
        <v>0.62990999867970809</v>
      </c>
      <c r="I59" s="21">
        <v>2626.723</v>
      </c>
      <c r="J59" s="142">
        <v>3362.0610000000006</v>
      </c>
      <c r="K59" s="220">
        <f>I59/$I$60</f>
        <v>5.6104890394085291E-3</v>
      </c>
      <c r="L59" s="221">
        <f>J59/$J$60</f>
        <v>7.2606880209820316E-3</v>
      </c>
      <c r="M59" s="55">
        <f>(J59-I59)/I59</f>
        <v>0.27994501133161004</v>
      </c>
      <c r="O59" s="240">
        <f t="shared" si="28"/>
        <v>2.3275429559811389</v>
      </c>
      <c r="P59" s="241">
        <f t="shared" si="29"/>
        <v>1.8277861952999239</v>
      </c>
      <c r="Q59" s="55">
        <f>(P59-O59)/O59</f>
        <v>-0.21471430179064105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1588965.8700000015</v>
      </c>
      <c r="D60" s="226">
        <f>D48+D49+D50+D53+D57+D58+D59</f>
        <v>1651724.6300000015</v>
      </c>
      <c r="E60" s="222">
        <f>E48+E49+E50+E53+E57+E58+E59</f>
        <v>1</v>
      </c>
      <c r="F60" s="223">
        <f>F48+F49+F50+F53+F57+F58+F59</f>
        <v>1</v>
      </c>
      <c r="G60" s="55">
        <f>(D60-C60)/C60</f>
        <v>3.9496606682936461E-2</v>
      </c>
      <c r="H60" s="1"/>
      <c r="I60" s="213">
        <f>I48+I49+I50+I53+I57+I58+I59</f>
        <v>468180.75600000017</v>
      </c>
      <c r="J60" s="226">
        <f>J48+J49+J50+J53+J57+J58+J59</f>
        <v>463049.91900000005</v>
      </c>
      <c r="K60" s="222">
        <f>K48+K49+K50+K53+K57+K58+K59</f>
        <v>1.0000000000000002</v>
      </c>
      <c r="L60" s="223">
        <f>L48+L49+L50+L53+L57+L58+L59</f>
        <v>1</v>
      </c>
      <c r="M60" s="55">
        <f>(J60-I60)/I60</f>
        <v>-1.0959094183700524E-2</v>
      </c>
      <c r="N60" s="1"/>
      <c r="O60" s="24">
        <f t="shared" si="28"/>
        <v>2.9464494161853816</v>
      </c>
      <c r="P60" s="242">
        <f t="shared" si="29"/>
        <v>2.8034329124219672</v>
      </c>
      <c r="Q60" s="55">
        <f>(P60-O60)/O60</f>
        <v>-4.8538591220266242E-2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7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8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9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1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50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8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51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5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2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9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8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6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8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A2DACCF3-D0E6-4C6F-82BE-ADF4684202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23EA9779-3196-47A6-A711-C23BCFC30B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46" zoomScaleNormal="100" workbookViewId="0"/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161</v>
      </c>
    </row>
    <row r="3" spans="1:20" ht="8.25" customHeight="1" thickBot="1" x14ac:dyDescent="0.3">
      <c r="Q3" s="10"/>
    </row>
    <row r="4" spans="1:20" x14ac:dyDescent="0.25">
      <c r="A4" s="349" t="s">
        <v>3</v>
      </c>
      <c r="B4" s="337"/>
      <c r="C4" s="364" t="s">
        <v>1</v>
      </c>
      <c r="D4" s="365"/>
      <c r="E4" s="362" t="s">
        <v>104</v>
      </c>
      <c r="F4" s="362"/>
      <c r="G4" s="130" t="s">
        <v>0</v>
      </c>
      <c r="I4" s="366">
        <v>1000</v>
      </c>
      <c r="J4" s="362"/>
      <c r="K4" s="360" t="s">
        <v>104</v>
      </c>
      <c r="L4" s="361"/>
      <c r="M4" s="130" t="s">
        <v>0</v>
      </c>
      <c r="O4" s="372" t="s">
        <v>22</v>
      </c>
      <c r="P4" s="362"/>
      <c r="Q4" s="130" t="s">
        <v>0</v>
      </c>
    </row>
    <row r="5" spans="1:20" x14ac:dyDescent="0.25">
      <c r="A5" s="363"/>
      <c r="B5" s="338"/>
      <c r="C5" s="367" t="s">
        <v>67</v>
      </c>
      <c r="D5" s="368"/>
      <c r="E5" s="369" t="str">
        <f>C5</f>
        <v>out</v>
      </c>
      <c r="F5" s="369"/>
      <c r="G5" s="131" t="s">
        <v>150</v>
      </c>
      <c r="I5" s="370" t="str">
        <f>C5</f>
        <v>out</v>
      </c>
      <c r="J5" s="369"/>
      <c r="K5" s="371" t="str">
        <f>C5</f>
        <v>out</v>
      </c>
      <c r="L5" s="359"/>
      <c r="M5" s="131" t="str">
        <f>G5</f>
        <v>2025 /2024</v>
      </c>
      <c r="O5" s="370" t="str">
        <f>C5</f>
        <v>out</v>
      </c>
      <c r="P5" s="368"/>
      <c r="Q5" s="131" t="str">
        <f>G5</f>
        <v>2025 /2024</v>
      </c>
    </row>
    <row r="6" spans="1:20" ht="19.5" customHeight="1" x14ac:dyDescent="0.25">
      <c r="A6" s="363"/>
      <c r="B6" s="338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145668.65000000002</v>
      </c>
      <c r="D7" s="210">
        <f>D8+D9</f>
        <v>158786.69999999995</v>
      </c>
      <c r="E7" s="216">
        <f t="shared" ref="E7:E19" si="0">C7/$C$20</f>
        <v>0.4282964601073887</v>
      </c>
      <c r="F7" s="217">
        <f t="shared" ref="F7:F19" si="1">D7/$D$20</f>
        <v>0.46733214491135228</v>
      </c>
      <c r="G7" s="53">
        <f t="shared" ref="G7:G20" si="2">(D7-C7)/C7</f>
        <v>9.0054037021692235E-2</v>
      </c>
      <c r="I7" s="224">
        <f>I8+I9</f>
        <v>45861.157000000007</v>
      </c>
      <c r="J7" s="225">
        <f>J8+J9</f>
        <v>47195.026999999987</v>
      </c>
      <c r="K7" s="229">
        <f t="shared" ref="K7:K19" si="3">I7/$I$20</f>
        <v>0.42088021434578349</v>
      </c>
      <c r="L7" s="230">
        <f t="shared" ref="L7:L19" si="4">J7/$J$20</f>
        <v>0.45156601559837001</v>
      </c>
      <c r="M7" s="53">
        <f t="shared" ref="M7:M20" si="5">(J7-I7)/I7</f>
        <v>2.9084961812018407E-2</v>
      </c>
      <c r="O7" s="63">
        <f t="shared" ref="O7:O20" si="6">(I7/C7)*10</f>
        <v>3.1483203146318717</v>
      </c>
      <c r="P7" s="237">
        <f t="shared" ref="P7:P20" si="7">(J7/D7)*10</f>
        <v>2.9722279636770588</v>
      </c>
      <c r="Q7" s="53">
        <f t="shared" ref="Q7:Q20" si="8">(P7-O7)/O7</f>
        <v>-5.5932158534320903E-2</v>
      </c>
    </row>
    <row r="8" spans="1:20" ht="20.100000000000001" customHeight="1" x14ac:dyDescent="0.25">
      <c r="A8" s="8" t="s">
        <v>4</v>
      </c>
      <c r="C8" s="19">
        <v>69075.660000000018</v>
      </c>
      <c r="D8" s="140">
        <v>81863.83</v>
      </c>
      <c r="E8" s="214">
        <f t="shared" si="0"/>
        <v>0.20309696463570953</v>
      </c>
      <c r="F8" s="215">
        <f t="shared" si="1"/>
        <v>0.2409370511797167</v>
      </c>
      <c r="G8" s="52">
        <f t="shared" si="2"/>
        <v>0.18513279496714155</v>
      </c>
      <c r="I8" s="19">
        <v>25943.447999999997</v>
      </c>
      <c r="J8" s="140">
        <v>27677.108999999997</v>
      </c>
      <c r="K8" s="227">
        <f t="shared" si="3"/>
        <v>0.23809002365790041</v>
      </c>
      <c r="L8" s="228">
        <f t="shared" si="4"/>
        <v>0.26481692307140303</v>
      </c>
      <c r="M8" s="52">
        <f t="shared" si="5"/>
        <v>6.6824617915089785E-2</v>
      </c>
      <c r="O8" s="27">
        <f t="shared" si="6"/>
        <v>3.7558016818080335</v>
      </c>
      <c r="P8" s="143">
        <f t="shared" si="7"/>
        <v>3.3808715033244834</v>
      </c>
      <c r="Q8" s="52">
        <f t="shared" si="8"/>
        <v>-9.9826937162203866E-2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76592.989999999991</v>
      </c>
      <c r="D9" s="140">
        <v>76922.869999999952</v>
      </c>
      <c r="E9" s="214">
        <f t="shared" si="0"/>
        <v>0.22519949547167914</v>
      </c>
      <c r="F9" s="215">
        <f t="shared" si="1"/>
        <v>0.2263950937316356</v>
      </c>
      <c r="G9" s="52">
        <f t="shared" si="2"/>
        <v>4.3069215603146064E-3</v>
      </c>
      <c r="I9" s="19">
        <v>19917.70900000001</v>
      </c>
      <c r="J9" s="140">
        <v>19517.917999999994</v>
      </c>
      <c r="K9" s="227">
        <f t="shared" si="3"/>
        <v>0.18279019068788308</v>
      </c>
      <c r="L9" s="228">
        <f t="shared" si="4"/>
        <v>0.18674909252696703</v>
      </c>
      <c r="M9" s="52">
        <f t="shared" si="5"/>
        <v>-2.0072137814646025E-2</v>
      </c>
      <c r="O9" s="27">
        <f t="shared" si="6"/>
        <v>2.6004610865824684</v>
      </c>
      <c r="P9" s="143">
        <f t="shared" si="7"/>
        <v>2.5373361654342856</v>
      </c>
      <c r="Q9" s="52">
        <f t="shared" si="8"/>
        <v>-2.4274510960339616E-2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112434.93000000009</v>
      </c>
      <c r="D10" s="210">
        <f>D11+D12</f>
        <v>106039.89999999994</v>
      </c>
      <c r="E10" s="216">
        <f t="shared" si="0"/>
        <v>0.33058233539901738</v>
      </c>
      <c r="F10" s="217">
        <f t="shared" si="1"/>
        <v>0.31209070982132187</v>
      </c>
      <c r="G10" s="53">
        <f t="shared" si="2"/>
        <v>-5.6877609120227615E-2</v>
      </c>
      <c r="I10" s="224">
        <f>I11+I12</f>
        <v>14502.215000000006</v>
      </c>
      <c r="J10" s="225">
        <f>J11+J12</f>
        <v>14278.045</v>
      </c>
      <c r="K10" s="229">
        <f t="shared" si="3"/>
        <v>0.13309074076976815</v>
      </c>
      <c r="L10" s="230">
        <f t="shared" si="4"/>
        <v>0.1366135438630903</v>
      </c>
      <c r="M10" s="53">
        <f t="shared" si="5"/>
        <v>-1.5457638712431545E-2</v>
      </c>
      <c r="O10" s="63">
        <f t="shared" si="6"/>
        <v>1.289831816500441</v>
      </c>
      <c r="P10" s="237">
        <f t="shared" si="7"/>
        <v>1.3464785425108858</v>
      </c>
      <c r="Q10" s="53">
        <f t="shared" si="8"/>
        <v>4.3917916495608077E-2</v>
      </c>
      <c r="T10" s="2"/>
    </row>
    <row r="11" spans="1:20" ht="20.100000000000001" customHeight="1" x14ac:dyDescent="0.25">
      <c r="A11" s="8"/>
      <c r="B11" t="s">
        <v>6</v>
      </c>
      <c r="C11" s="19">
        <v>109848.21000000009</v>
      </c>
      <c r="D11" s="140">
        <v>103793.44999999994</v>
      </c>
      <c r="E11" s="214">
        <f t="shared" si="0"/>
        <v>0.32297683470076155</v>
      </c>
      <c r="F11" s="215">
        <f t="shared" si="1"/>
        <v>0.30547908367797294</v>
      </c>
      <c r="G11" s="52">
        <f t="shared" si="2"/>
        <v>-5.511933239513097E-2</v>
      </c>
      <c r="I11" s="19">
        <v>13752.954000000005</v>
      </c>
      <c r="J11" s="140">
        <v>13721.272000000001</v>
      </c>
      <c r="K11" s="227">
        <f t="shared" si="3"/>
        <v>0.12621457036959843</v>
      </c>
      <c r="L11" s="228">
        <f t="shared" si="4"/>
        <v>0.13128629264226249</v>
      </c>
      <c r="M11" s="52">
        <f t="shared" si="5"/>
        <v>-2.3036505466392404E-3</v>
      </c>
      <c r="O11" s="27">
        <f t="shared" si="6"/>
        <v>1.2519961863739058</v>
      </c>
      <c r="P11" s="143">
        <f t="shared" si="7"/>
        <v>1.3219786026960283</v>
      </c>
      <c r="Q11" s="52">
        <f t="shared" si="8"/>
        <v>5.5896668922617992E-2</v>
      </c>
    </row>
    <row r="12" spans="1:20" ht="20.100000000000001" customHeight="1" x14ac:dyDescent="0.25">
      <c r="A12" s="8"/>
      <c r="B12" t="s">
        <v>39</v>
      </c>
      <c r="C12" s="19">
        <v>2586.7200000000003</v>
      </c>
      <c r="D12" s="140">
        <v>2246.4500000000007</v>
      </c>
      <c r="E12" s="218">
        <f t="shared" si="0"/>
        <v>7.6055006982558319E-3</v>
      </c>
      <c r="F12" s="219">
        <f t="shared" si="1"/>
        <v>6.6116261433489584E-3</v>
      </c>
      <c r="G12" s="52">
        <f t="shared" si="2"/>
        <v>-0.13154496814498651</v>
      </c>
      <c r="I12" s="19">
        <v>749.26100000000019</v>
      </c>
      <c r="J12" s="140">
        <v>556.77299999999991</v>
      </c>
      <c r="K12" s="231">
        <f t="shared" si="3"/>
        <v>6.8761704001697151E-3</v>
      </c>
      <c r="L12" s="232">
        <f t="shared" si="4"/>
        <v>5.3272512208278064E-3</v>
      </c>
      <c r="M12" s="52">
        <f t="shared" si="5"/>
        <v>-0.25690380254677642</v>
      </c>
      <c r="O12" s="27">
        <f t="shared" si="6"/>
        <v>2.8965678542710465</v>
      </c>
      <c r="P12" s="143">
        <f t="shared" si="7"/>
        <v>2.478457121235726</v>
      </c>
      <c r="Q12" s="52">
        <f t="shared" si="8"/>
        <v>-0.14434694924160257</v>
      </c>
    </row>
    <row r="13" spans="1:20" ht="20.100000000000001" customHeight="1" x14ac:dyDescent="0.25">
      <c r="A13" s="23" t="s">
        <v>128</v>
      </c>
      <c r="B13" s="15"/>
      <c r="C13" s="310">
        <f>SUM(C14:C16)</f>
        <v>75787.820000000007</v>
      </c>
      <c r="D13" s="309">
        <f>SUM(D14:D16)</f>
        <v>67022.26999999999</v>
      </c>
      <c r="E13" s="216">
        <f t="shared" si="0"/>
        <v>0.22283212637211885</v>
      </c>
      <c r="F13" s="217">
        <f t="shared" si="1"/>
        <v>0.19725620090302137</v>
      </c>
      <c r="G13" s="53">
        <f t="shared" si="2"/>
        <v>-0.11565908611700425</v>
      </c>
      <c r="I13" s="224">
        <f>SUM(I14:I16)</f>
        <v>45812.064999999988</v>
      </c>
      <c r="J13" s="225">
        <f>SUM(J14:J16)</f>
        <v>39304.621999999988</v>
      </c>
      <c r="K13" s="229">
        <f t="shared" si="3"/>
        <v>0.42042968381331852</v>
      </c>
      <c r="L13" s="230">
        <f t="shared" si="4"/>
        <v>0.3760699522672174</v>
      </c>
      <c r="M13" s="53">
        <f t="shared" si="5"/>
        <v>-0.14204648928180821</v>
      </c>
      <c r="O13" s="63">
        <f t="shared" si="6"/>
        <v>6.0447793590051777</v>
      </c>
      <c r="P13" s="237">
        <f t="shared" si="7"/>
        <v>5.8644122319342511</v>
      </c>
      <c r="Q13" s="53">
        <f t="shared" si="8"/>
        <v>-2.9838496388164385E-2</v>
      </c>
    </row>
    <row r="14" spans="1:20" ht="20.100000000000001" customHeight="1" x14ac:dyDescent="0.25">
      <c r="A14" s="8"/>
      <c r="B14" s="3" t="s">
        <v>7</v>
      </c>
      <c r="C14" s="31">
        <v>72274.510000000009</v>
      </c>
      <c r="D14" s="141">
        <v>63893.679999999993</v>
      </c>
      <c r="E14" s="214">
        <f t="shared" si="0"/>
        <v>0.21250225624385249</v>
      </c>
      <c r="F14" s="215">
        <f t="shared" si="1"/>
        <v>0.18804830959192159</v>
      </c>
      <c r="G14" s="52">
        <f t="shared" si="2"/>
        <v>-0.11595830950635314</v>
      </c>
      <c r="I14" s="31">
        <v>43695.421999999984</v>
      </c>
      <c r="J14" s="141">
        <v>37289.213999999993</v>
      </c>
      <c r="K14" s="227">
        <f t="shared" si="3"/>
        <v>0.40100467978357929</v>
      </c>
      <c r="L14" s="228">
        <f t="shared" si="4"/>
        <v>0.35678635782483942</v>
      </c>
      <c r="M14" s="52">
        <f t="shared" si="5"/>
        <v>-0.14661050761793751</v>
      </c>
      <c r="O14" s="27">
        <f t="shared" si="6"/>
        <v>6.0457583178357046</v>
      </c>
      <c r="P14" s="143">
        <f t="shared" si="7"/>
        <v>5.8361349667134519</v>
      </c>
      <c r="Q14" s="52">
        <f t="shared" si="8"/>
        <v>-3.4672797042488275E-2</v>
      </c>
      <c r="S14" s="119"/>
    </row>
    <row r="15" spans="1:20" ht="20.100000000000001" customHeight="1" x14ac:dyDescent="0.25">
      <c r="A15" s="8"/>
      <c r="B15" s="3" t="s">
        <v>8</v>
      </c>
      <c r="C15" s="31">
        <v>2429.6899999999991</v>
      </c>
      <c r="D15" s="141">
        <v>2513.83</v>
      </c>
      <c r="E15" s="214">
        <f t="shared" si="0"/>
        <v>7.1437994802472649E-3</v>
      </c>
      <c r="F15" s="215">
        <f t="shared" si="1"/>
        <v>7.3985640223173917E-3</v>
      </c>
      <c r="G15" s="52">
        <f t="shared" si="2"/>
        <v>3.4629932213574903E-2</v>
      </c>
      <c r="I15" s="31">
        <v>1714.1250000000002</v>
      </c>
      <c r="J15" s="141">
        <v>1556.0370000000003</v>
      </c>
      <c r="K15" s="227">
        <f t="shared" si="3"/>
        <v>1.5730987716150863E-2</v>
      </c>
      <c r="L15" s="228">
        <f t="shared" si="4"/>
        <v>1.4888293807176786E-2</v>
      </c>
      <c r="M15" s="52">
        <f t="shared" si="5"/>
        <v>-9.2226646248085728E-2</v>
      </c>
      <c r="O15" s="27">
        <f t="shared" si="6"/>
        <v>7.0549123550741077</v>
      </c>
      <c r="P15" s="143">
        <f t="shared" si="7"/>
        <v>6.1899054430888336</v>
      </c>
      <c r="Q15" s="52">
        <f t="shared" si="8"/>
        <v>-0.12261058230767882</v>
      </c>
    </row>
    <row r="16" spans="1:20" ht="20.100000000000001" customHeight="1" x14ac:dyDescent="0.25">
      <c r="A16" s="32"/>
      <c r="B16" s="33" t="s">
        <v>9</v>
      </c>
      <c r="C16" s="211">
        <v>1083.6200000000001</v>
      </c>
      <c r="D16" s="212">
        <v>614.7600000000001</v>
      </c>
      <c r="E16" s="218">
        <f t="shared" si="0"/>
        <v>3.1860706480191072E-3</v>
      </c>
      <c r="F16" s="219">
        <f t="shared" si="1"/>
        <v>1.8093272887823922E-3</v>
      </c>
      <c r="G16" s="52">
        <f t="shared" si="2"/>
        <v>-0.43267935254055845</v>
      </c>
      <c r="I16" s="211">
        <v>402.51800000000014</v>
      </c>
      <c r="J16" s="212">
        <v>459.37099999999975</v>
      </c>
      <c r="K16" s="231">
        <f t="shared" si="3"/>
        <v>3.6940163135883407E-3</v>
      </c>
      <c r="L16" s="232">
        <f t="shared" si="4"/>
        <v>4.395300635201221E-3</v>
      </c>
      <c r="M16" s="52">
        <f t="shared" si="5"/>
        <v>0.14124337296717063</v>
      </c>
      <c r="O16" s="27">
        <f t="shared" si="6"/>
        <v>3.7145678374337878</v>
      </c>
      <c r="P16" s="143">
        <f t="shared" si="7"/>
        <v>7.4723631986466206</v>
      </c>
      <c r="Q16" s="52">
        <f t="shared" si="8"/>
        <v>1.0116372955538506</v>
      </c>
    </row>
    <row r="17" spans="1:17" ht="20.100000000000001" customHeight="1" x14ac:dyDescent="0.25">
      <c r="A17" s="8" t="s">
        <v>129</v>
      </c>
      <c r="B17" s="3"/>
      <c r="C17" s="19">
        <v>388.77999999999992</v>
      </c>
      <c r="D17" s="140">
        <v>359.13999999999993</v>
      </c>
      <c r="E17" s="214">
        <f t="shared" si="0"/>
        <v>1.1430949470634245E-3</v>
      </c>
      <c r="F17" s="215">
        <f t="shared" si="1"/>
        <v>1.0570007848482465E-3</v>
      </c>
      <c r="G17" s="54">
        <f t="shared" si="2"/>
        <v>-7.6238489634240431E-2</v>
      </c>
      <c r="I17" s="31">
        <v>349.15400000000005</v>
      </c>
      <c r="J17" s="141">
        <v>176.35</v>
      </c>
      <c r="K17" s="227">
        <f t="shared" si="3"/>
        <v>3.2042804842382778E-3</v>
      </c>
      <c r="L17" s="228">
        <f t="shared" si="4"/>
        <v>1.6873317362605296E-3</v>
      </c>
      <c r="M17" s="54">
        <f t="shared" si="5"/>
        <v>-0.49492201149063175</v>
      </c>
      <c r="O17" s="238">
        <f t="shared" si="6"/>
        <v>8.9807603271773271</v>
      </c>
      <c r="P17" s="239">
        <f t="shared" si="7"/>
        <v>4.9103413710530717</v>
      </c>
      <c r="Q17" s="54">
        <f t="shared" si="8"/>
        <v>-0.4532376778619141</v>
      </c>
    </row>
    <row r="18" spans="1:17" ht="20.100000000000001" customHeight="1" x14ac:dyDescent="0.25">
      <c r="A18" s="8" t="s">
        <v>10</v>
      </c>
      <c r="C18" s="19">
        <v>3598.6699999999987</v>
      </c>
      <c r="D18" s="140">
        <v>4561.4100000000035</v>
      </c>
      <c r="E18" s="214">
        <f t="shared" si="0"/>
        <v>1.0580846476538746E-2</v>
      </c>
      <c r="F18" s="215">
        <f t="shared" si="1"/>
        <v>1.3424887091425754E-2</v>
      </c>
      <c r="G18" s="52">
        <f t="shared" si="2"/>
        <v>0.26752661399906219</v>
      </c>
      <c r="I18" s="19">
        <v>1757.1780000000001</v>
      </c>
      <c r="J18" s="140">
        <v>3024.7080000000001</v>
      </c>
      <c r="K18" s="227">
        <f t="shared" si="3"/>
        <v>1.6126096715869925E-2</v>
      </c>
      <c r="L18" s="228">
        <f t="shared" si="4"/>
        <v>2.894066232674292E-2</v>
      </c>
      <c r="M18" s="52">
        <f t="shared" si="5"/>
        <v>0.72134410970317175</v>
      </c>
      <c r="O18" s="27">
        <f t="shared" si="6"/>
        <v>4.8828539432623739</v>
      </c>
      <c r="P18" s="143">
        <f t="shared" si="7"/>
        <v>6.63108117884601</v>
      </c>
      <c r="Q18" s="52">
        <f t="shared" si="8"/>
        <v>0.35803389900612009</v>
      </c>
    </row>
    <row r="19" spans="1:17" ht="20.100000000000001" customHeight="1" thickBot="1" x14ac:dyDescent="0.3">
      <c r="A19" s="8" t="s">
        <v>11</v>
      </c>
      <c r="B19" s="10"/>
      <c r="C19" s="21">
        <v>2232.8799999999997</v>
      </c>
      <c r="D19" s="142">
        <v>3003.2700000000013</v>
      </c>
      <c r="E19" s="220">
        <f t="shared" si="0"/>
        <v>6.5651366978727805E-3</v>
      </c>
      <c r="F19" s="221">
        <f t="shared" si="1"/>
        <v>8.8390564880302825E-3</v>
      </c>
      <c r="G19" s="55">
        <f t="shared" si="2"/>
        <v>0.34502078033750216</v>
      </c>
      <c r="I19" s="21">
        <v>683.09900000000005</v>
      </c>
      <c r="J19" s="142">
        <v>535.37299999999982</v>
      </c>
      <c r="K19" s="233">
        <f t="shared" si="3"/>
        <v>6.2689838710216217E-3</v>
      </c>
      <c r="L19" s="234">
        <f t="shared" si="4"/>
        <v>5.1224942083187312E-3</v>
      </c>
      <c r="M19" s="55">
        <f t="shared" si="5"/>
        <v>-0.21625855110313472</v>
      </c>
      <c r="O19" s="240">
        <f t="shared" si="6"/>
        <v>3.0592732256099753</v>
      </c>
      <c r="P19" s="241">
        <f t="shared" si="7"/>
        <v>1.7826335960469741</v>
      </c>
      <c r="Q19" s="55">
        <f t="shared" si="8"/>
        <v>-0.4173016057787573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340111.73000000016</v>
      </c>
      <c r="D20" s="145">
        <f>D8+D9+D10+D13+D17+D18+D19</f>
        <v>339772.68999999994</v>
      </c>
      <c r="E20" s="222">
        <f>E8+E9+E10+E13+E17+E18+E19</f>
        <v>0.99999999999999989</v>
      </c>
      <c r="F20" s="223">
        <f>F8+F9+F10+F13+F17+F18+F19</f>
        <v>1</v>
      </c>
      <c r="G20" s="55">
        <f t="shared" si="2"/>
        <v>-9.9684888845266153E-4</v>
      </c>
      <c r="H20" s="1"/>
      <c r="I20" s="213">
        <f>I8+I9+I10+I13+I17+I18+I19</f>
        <v>108964.868</v>
      </c>
      <c r="J20" s="226">
        <f>J8+J9+J10+J13+J17+J18+J19</f>
        <v>104514.12499999999</v>
      </c>
      <c r="K20" s="235">
        <f>K8+K9+K10+K13+K17+K18+K19</f>
        <v>1</v>
      </c>
      <c r="L20" s="236">
        <f>L8+L9+L10+L13+L17+L18+L19</f>
        <v>1</v>
      </c>
      <c r="M20" s="55">
        <f t="shared" si="5"/>
        <v>-4.0845669633629227E-2</v>
      </c>
      <c r="N20" s="1"/>
      <c r="O20" s="24">
        <f t="shared" si="6"/>
        <v>3.2037962348431783</v>
      </c>
      <c r="P20" s="242">
        <f t="shared" si="7"/>
        <v>3.0760013407787423</v>
      </c>
      <c r="Q20" s="55">
        <f t="shared" si="8"/>
        <v>-3.9888583635435668E-2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9" t="s">
        <v>2</v>
      </c>
      <c r="B24" s="337"/>
      <c r="C24" s="364" t="s">
        <v>1</v>
      </c>
      <c r="D24" s="365"/>
      <c r="E24" s="362" t="s">
        <v>105</v>
      </c>
      <c r="F24" s="362"/>
      <c r="G24" s="130" t="s">
        <v>0</v>
      </c>
      <c r="I24" s="366">
        <v>1000</v>
      </c>
      <c r="J24" s="365"/>
      <c r="K24" s="362" t="s">
        <v>105</v>
      </c>
      <c r="L24" s="362"/>
      <c r="M24" s="130" t="s">
        <v>0</v>
      </c>
      <c r="O24" s="372" t="s">
        <v>22</v>
      </c>
      <c r="P24" s="362"/>
      <c r="Q24" s="130" t="s">
        <v>0</v>
      </c>
    </row>
    <row r="25" spans="1:17" ht="15" customHeight="1" x14ac:dyDescent="0.25">
      <c r="A25" s="363"/>
      <c r="B25" s="338"/>
      <c r="C25" s="367" t="str">
        <f>C5</f>
        <v>out</v>
      </c>
      <c r="D25" s="368"/>
      <c r="E25" s="369" t="str">
        <f>C5</f>
        <v>out</v>
      </c>
      <c r="F25" s="369"/>
      <c r="G25" s="131" t="str">
        <f>G5</f>
        <v>2025 /2024</v>
      </c>
      <c r="I25" s="370" t="str">
        <f>C5</f>
        <v>out</v>
      </c>
      <c r="J25" s="368"/>
      <c r="K25" s="358" t="str">
        <f>C5</f>
        <v>out</v>
      </c>
      <c r="L25" s="359"/>
      <c r="M25" s="131" t="str">
        <f>G5</f>
        <v>2025 /2024</v>
      </c>
      <c r="O25" s="370" t="str">
        <f>C5</f>
        <v>out</v>
      </c>
      <c r="P25" s="368"/>
      <c r="Q25" s="131" t="str">
        <f>G5</f>
        <v>2025 /2024</v>
      </c>
    </row>
    <row r="26" spans="1:17" ht="19.5" customHeight="1" x14ac:dyDescent="0.25">
      <c r="A26" s="363"/>
      <c r="B26" s="338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47838.01</v>
      </c>
      <c r="D27" s="210">
        <f>D28+D29</f>
        <v>48442.040000000008</v>
      </c>
      <c r="E27" s="216">
        <f t="shared" ref="E27:E40" si="9">C27/$C$40</f>
        <v>0.34633966228306268</v>
      </c>
      <c r="F27" s="217">
        <f t="shared" ref="F27:F40" si="10">D27/$D$40</f>
        <v>0.36790793149970408</v>
      </c>
      <c r="G27" s="53">
        <f t="shared" ref="G27:G40" si="11">(D27-C27)/C27</f>
        <v>1.2626570377823118E-2</v>
      </c>
      <c r="I27" s="78">
        <f>I28+I29</f>
        <v>12948.033000000001</v>
      </c>
      <c r="J27" s="210">
        <f>J28+J29</f>
        <v>12817.977999999999</v>
      </c>
      <c r="K27" s="216">
        <f t="shared" ref="K27:K39" si="12">I27/$I$40</f>
        <v>0.29229266303942963</v>
      </c>
      <c r="L27" s="217">
        <f t="shared" ref="L27:L39" si="13">J27/$J$40</f>
        <v>0.32244596285163568</v>
      </c>
      <c r="M27" s="53">
        <f t="shared" ref="M27:M40" si="14">(J27-I27)/I27</f>
        <v>-1.0044382803164165E-2</v>
      </c>
      <c r="O27" s="63">
        <f t="shared" ref="O27:O40" si="15">(I27/C27)*10</f>
        <v>2.7066412252516359</v>
      </c>
      <c r="P27" s="237">
        <f t="shared" ref="P27:P40" si="16">(J27/D27)*10</f>
        <v>2.6460442210939088</v>
      </c>
      <c r="Q27" s="53">
        <f t="shared" ref="Q27:Q40" si="17">(P27-O27)/O27</f>
        <v>-2.2388266162647167E-2</v>
      </c>
    </row>
    <row r="28" spans="1:17" ht="20.100000000000001" customHeight="1" x14ac:dyDescent="0.25">
      <c r="A28" s="8" t="s">
        <v>4</v>
      </c>
      <c r="C28" s="19">
        <v>21090.400000000001</v>
      </c>
      <c r="D28" s="140">
        <v>23647.550000000003</v>
      </c>
      <c r="E28" s="214">
        <f t="shared" si="9"/>
        <v>0.15269117618844733</v>
      </c>
      <c r="F28" s="215">
        <f t="shared" si="10"/>
        <v>0.17959857193330062</v>
      </c>
      <c r="G28" s="52">
        <f t="shared" si="11"/>
        <v>0.12124710768880634</v>
      </c>
      <c r="I28" s="19">
        <v>6472.3880000000008</v>
      </c>
      <c r="J28" s="140">
        <v>6872.1060000000016</v>
      </c>
      <c r="K28" s="214">
        <f t="shared" si="12"/>
        <v>0.14610956928704522</v>
      </c>
      <c r="L28" s="215">
        <f t="shared" si="13"/>
        <v>0.17287304097327233</v>
      </c>
      <c r="M28" s="52">
        <f t="shared" si="14"/>
        <v>6.1757422453660178E-2</v>
      </c>
      <c r="O28" s="27">
        <f t="shared" si="15"/>
        <v>3.0688787315555892</v>
      </c>
      <c r="P28" s="143">
        <f t="shared" si="16"/>
        <v>2.9060541155426249</v>
      </c>
      <c r="Q28" s="52">
        <f t="shared" si="17"/>
        <v>-5.3056712322558874E-2</v>
      </c>
    </row>
    <row r="29" spans="1:17" ht="20.100000000000001" customHeight="1" x14ac:dyDescent="0.25">
      <c r="A29" s="8" t="s">
        <v>5</v>
      </c>
      <c r="C29" s="19">
        <v>26747.61</v>
      </c>
      <c r="D29" s="140">
        <v>24794.49</v>
      </c>
      <c r="E29" s="214">
        <f t="shared" si="9"/>
        <v>0.19364848609461535</v>
      </c>
      <c r="F29" s="215">
        <f t="shared" si="10"/>
        <v>0.18830935956640341</v>
      </c>
      <c r="G29" s="52">
        <f t="shared" si="11"/>
        <v>-7.3020355837400006E-2</v>
      </c>
      <c r="I29" s="19">
        <v>6475.6450000000004</v>
      </c>
      <c r="J29" s="140">
        <v>5945.8719999999967</v>
      </c>
      <c r="K29" s="214">
        <f t="shared" si="12"/>
        <v>0.14618309375238442</v>
      </c>
      <c r="L29" s="215">
        <f t="shared" si="13"/>
        <v>0.14957292187836332</v>
      </c>
      <c r="M29" s="52">
        <f t="shared" si="14"/>
        <v>-8.1810074517674108E-2</v>
      </c>
      <c r="O29" s="27">
        <f t="shared" si="15"/>
        <v>2.421018176951137</v>
      </c>
      <c r="P29" s="143">
        <f t="shared" si="16"/>
        <v>2.3980618274463383</v>
      </c>
      <c r="Q29" s="52">
        <f t="shared" si="17"/>
        <v>-9.4821053899348563E-3</v>
      </c>
    </row>
    <row r="30" spans="1:17" ht="20.100000000000001" customHeight="1" x14ac:dyDescent="0.25">
      <c r="A30" s="23" t="s">
        <v>38</v>
      </c>
      <c r="B30" s="15"/>
      <c r="C30" s="78">
        <f>C31+C32</f>
        <v>36217.12000000001</v>
      </c>
      <c r="D30" s="210">
        <f>D31+D32</f>
        <v>38875.519999999997</v>
      </c>
      <c r="E30" s="216">
        <f t="shared" si="9"/>
        <v>0.26220624791175801</v>
      </c>
      <c r="F30" s="217">
        <f t="shared" si="10"/>
        <v>0.29525206100270285</v>
      </c>
      <c r="G30" s="53">
        <f t="shared" si="11"/>
        <v>7.3401750332439078E-2</v>
      </c>
      <c r="I30" s="78">
        <f>I31+I32</f>
        <v>4454.6909999999998</v>
      </c>
      <c r="J30" s="210">
        <f>J31+J32</f>
        <v>4943.3949999999986</v>
      </c>
      <c r="K30" s="216">
        <f t="shared" si="12"/>
        <v>0.1005614903366233</v>
      </c>
      <c r="L30" s="217">
        <f t="shared" si="13"/>
        <v>0.12435485226538548</v>
      </c>
      <c r="M30" s="53">
        <f t="shared" si="14"/>
        <v>0.10970547676595276</v>
      </c>
      <c r="O30" s="63">
        <f t="shared" si="15"/>
        <v>1.2299959245793146</v>
      </c>
      <c r="P30" s="237">
        <f t="shared" si="16"/>
        <v>1.2715958526085309</v>
      </c>
      <c r="Q30" s="53">
        <f t="shared" si="17"/>
        <v>3.3821191760000653E-2</v>
      </c>
    </row>
    <row r="31" spans="1:17" ht="20.100000000000001" customHeight="1" x14ac:dyDescent="0.25">
      <c r="A31" s="8"/>
      <c r="B31" t="s">
        <v>6</v>
      </c>
      <c r="C31" s="31">
        <v>35309.48000000001</v>
      </c>
      <c r="D31" s="141">
        <v>38063.759999999995</v>
      </c>
      <c r="E31" s="214">
        <f t="shared" si="9"/>
        <v>0.255635077182152</v>
      </c>
      <c r="F31" s="215">
        <f t="shared" si="10"/>
        <v>0.28908690069000337</v>
      </c>
      <c r="G31" s="52">
        <f t="shared" si="11"/>
        <v>7.8003980800623041E-2</v>
      </c>
      <c r="I31" s="31">
        <v>4261.973</v>
      </c>
      <c r="J31" s="141">
        <v>4747.8569999999991</v>
      </c>
      <c r="K31" s="214">
        <f t="shared" si="12"/>
        <v>9.6211018150181335E-2</v>
      </c>
      <c r="L31" s="215">
        <f t="shared" si="13"/>
        <v>0.11943594550145727</v>
      </c>
      <c r="M31" s="52">
        <f t="shared" si="14"/>
        <v>0.11400447633056313</v>
      </c>
      <c r="O31" s="27">
        <f t="shared" si="15"/>
        <v>1.2070336351597357</v>
      </c>
      <c r="P31" s="143">
        <f t="shared" si="16"/>
        <v>1.2473431421383487</v>
      </c>
      <c r="Q31" s="52">
        <f t="shared" si="17"/>
        <v>3.3395512605809502E-2</v>
      </c>
    </row>
    <row r="32" spans="1:17" ht="20.100000000000001" customHeight="1" x14ac:dyDescent="0.25">
      <c r="A32" s="8"/>
      <c r="B32" t="s">
        <v>39</v>
      </c>
      <c r="C32" s="31">
        <v>907.64000000000033</v>
      </c>
      <c r="D32" s="141">
        <v>811.75999999999976</v>
      </c>
      <c r="E32" s="218">
        <f t="shared" si="9"/>
        <v>6.5711707296060001E-3</v>
      </c>
      <c r="F32" s="219">
        <f t="shared" si="10"/>
        <v>6.1651603126994577E-3</v>
      </c>
      <c r="G32" s="52">
        <f t="shared" si="11"/>
        <v>-0.10563659600722812</v>
      </c>
      <c r="I32" s="31">
        <v>192.71799999999999</v>
      </c>
      <c r="J32" s="141">
        <v>195.53800000000001</v>
      </c>
      <c r="K32" s="218">
        <f t="shared" si="12"/>
        <v>4.3504721864419706E-3</v>
      </c>
      <c r="L32" s="219">
        <f t="shared" si="13"/>
        <v>4.9189067639282226E-3</v>
      </c>
      <c r="M32" s="52">
        <f t="shared" si="14"/>
        <v>1.4632779501655381E-2</v>
      </c>
      <c r="O32" s="27">
        <f t="shared" si="15"/>
        <v>2.1232867656780212</v>
      </c>
      <c r="P32" s="143">
        <f t="shared" si="16"/>
        <v>2.4088154134226873</v>
      </c>
      <c r="Q32" s="52">
        <f t="shared" si="17"/>
        <v>0.1344748398379855</v>
      </c>
    </row>
    <row r="33" spans="1:17" ht="20.100000000000001" customHeight="1" x14ac:dyDescent="0.25">
      <c r="A33" s="23" t="s">
        <v>128</v>
      </c>
      <c r="B33" s="15"/>
      <c r="C33" s="310">
        <f>SUM(C34:C36)</f>
        <v>50739.819999999992</v>
      </c>
      <c r="D33" s="309">
        <f>SUM(D34:D36)</f>
        <v>43117.43</v>
      </c>
      <c r="E33" s="216">
        <f t="shared" si="9"/>
        <v>0.36734830991304585</v>
      </c>
      <c r="F33" s="217">
        <f t="shared" si="10"/>
        <v>0.32746854762688116</v>
      </c>
      <c r="G33" s="53">
        <f t="shared" si="11"/>
        <v>-0.15022501065238295</v>
      </c>
      <c r="I33" s="310">
        <f>SUM(I34:I36)</f>
        <v>25879.481</v>
      </c>
      <c r="J33" s="309">
        <f>SUM(J34:J36)</f>
        <v>21667.911999999997</v>
      </c>
      <c r="K33" s="216">
        <f t="shared" si="12"/>
        <v>0.58421093146490444</v>
      </c>
      <c r="L33" s="217">
        <f t="shared" si="13"/>
        <v>0.54507276793769743</v>
      </c>
      <c r="M33" s="53">
        <f t="shared" si="14"/>
        <v>-0.16273776896839637</v>
      </c>
      <c r="O33" s="63">
        <f t="shared" si="15"/>
        <v>5.1004282238289376</v>
      </c>
      <c r="P33" s="237">
        <f t="shared" si="16"/>
        <v>5.0253254890191732</v>
      </c>
      <c r="Q33" s="53">
        <f t="shared" si="17"/>
        <v>-1.472479005956564E-2</v>
      </c>
    </row>
    <row r="34" spans="1:17" ht="20.100000000000001" customHeight="1" x14ac:dyDescent="0.25">
      <c r="A34" s="8"/>
      <c r="B34" s="3" t="s">
        <v>7</v>
      </c>
      <c r="C34" s="31">
        <v>48671.389999999992</v>
      </c>
      <c r="D34" s="141">
        <v>41444.51</v>
      </c>
      <c r="E34" s="214">
        <f t="shared" si="9"/>
        <v>0.35237320230183555</v>
      </c>
      <c r="F34" s="215">
        <f t="shared" si="10"/>
        <v>0.31476304354892565</v>
      </c>
      <c r="G34" s="52">
        <f t="shared" si="11"/>
        <v>-0.14848312324755861</v>
      </c>
      <c r="I34" s="31">
        <v>25043.802</v>
      </c>
      <c r="J34" s="141">
        <v>20782.074999999997</v>
      </c>
      <c r="K34" s="214">
        <f t="shared" si="12"/>
        <v>0.56534607065120956</v>
      </c>
      <c r="L34" s="215">
        <f t="shared" si="13"/>
        <v>0.52278886603096886</v>
      </c>
      <c r="M34" s="52">
        <f t="shared" si="14"/>
        <v>-0.17017092692235797</v>
      </c>
      <c r="O34" s="27">
        <f t="shared" si="15"/>
        <v>5.1454873181143999</v>
      </c>
      <c r="P34" s="143">
        <f t="shared" si="16"/>
        <v>5.0144337573299804</v>
      </c>
      <c r="Q34" s="52">
        <f t="shared" si="17"/>
        <v>-2.5469611075136209E-2</v>
      </c>
    </row>
    <row r="35" spans="1:17" ht="20.100000000000001" customHeight="1" x14ac:dyDescent="0.25">
      <c r="A35" s="8"/>
      <c r="B35" s="3" t="s">
        <v>8</v>
      </c>
      <c r="C35" s="31">
        <v>1282.95</v>
      </c>
      <c r="D35" s="141">
        <v>1325.27</v>
      </c>
      <c r="E35" s="214">
        <f t="shared" si="9"/>
        <v>9.288356052562707E-3</v>
      </c>
      <c r="F35" s="215">
        <f t="shared" si="10"/>
        <v>1.006516951760522E-2</v>
      </c>
      <c r="G35" s="52">
        <f t="shared" si="11"/>
        <v>3.2986476479987481E-2</v>
      </c>
      <c r="I35" s="31">
        <v>648.96</v>
      </c>
      <c r="J35" s="141">
        <v>679.52900000000011</v>
      </c>
      <c r="K35" s="214">
        <f t="shared" si="12"/>
        <v>1.4649811798137079E-2</v>
      </c>
      <c r="L35" s="215">
        <f t="shared" si="13"/>
        <v>1.7094067620541178E-2</v>
      </c>
      <c r="M35" s="52">
        <f t="shared" si="14"/>
        <v>4.7104598126232855E-2</v>
      </c>
      <c r="O35" s="27">
        <f t="shared" si="15"/>
        <v>5.0583421021863675</v>
      </c>
      <c r="P35" s="143">
        <f t="shared" si="16"/>
        <v>5.1274759105691681</v>
      </c>
      <c r="Q35" s="52">
        <f t="shared" si="17"/>
        <v>1.3667286036845723E-2</v>
      </c>
    </row>
    <row r="36" spans="1:17" ht="20.100000000000001" customHeight="1" x14ac:dyDescent="0.25">
      <c r="A36" s="32"/>
      <c r="B36" s="33" t="s">
        <v>9</v>
      </c>
      <c r="C36" s="211">
        <v>785.4799999999999</v>
      </c>
      <c r="D36" s="212">
        <v>347.65</v>
      </c>
      <c r="E36" s="218">
        <f t="shared" si="9"/>
        <v>5.686751558647612E-3</v>
      </c>
      <c r="F36" s="219">
        <f t="shared" si="10"/>
        <v>2.6403345603503089E-3</v>
      </c>
      <c r="G36" s="319">
        <f t="shared" si="11"/>
        <v>-0.5574043896725569</v>
      </c>
      <c r="I36" s="211">
        <v>186.71899999999997</v>
      </c>
      <c r="J36" s="212">
        <v>206.30799999999999</v>
      </c>
      <c r="K36" s="218">
        <f t="shared" si="12"/>
        <v>4.2150490155577489E-3</v>
      </c>
      <c r="L36" s="219">
        <f t="shared" si="13"/>
        <v>5.1898342861873576E-3</v>
      </c>
      <c r="M36" s="319">
        <f t="shared" si="14"/>
        <v>0.10491165869568726</v>
      </c>
      <c r="O36" s="320">
        <f t="shared" si="15"/>
        <v>2.3771324540408409</v>
      </c>
      <c r="P36" s="321">
        <f t="shared" si="16"/>
        <v>5.9343592693801241</v>
      </c>
      <c r="Q36" s="319">
        <f t="shared" si="17"/>
        <v>1.496436098582737</v>
      </c>
    </row>
    <row r="37" spans="1:17" ht="20.100000000000001" customHeight="1" x14ac:dyDescent="0.25">
      <c r="A37" s="8" t="s">
        <v>129</v>
      </c>
      <c r="B37" s="3"/>
      <c r="C37" s="19">
        <v>263.77</v>
      </c>
      <c r="D37" s="140">
        <v>274.5</v>
      </c>
      <c r="E37" s="214">
        <f t="shared" si="9"/>
        <v>1.9096532803183793E-3</v>
      </c>
      <c r="F37" s="215">
        <f t="shared" si="10"/>
        <v>2.0847744479107143E-3</v>
      </c>
      <c r="G37" s="52">
        <f t="shared" si="11"/>
        <v>4.0679379762672094E-2</v>
      </c>
      <c r="I37" s="19">
        <v>65.052999999999997</v>
      </c>
      <c r="J37" s="140">
        <v>73.941999999999993</v>
      </c>
      <c r="K37" s="214">
        <f t="shared" si="12"/>
        <v>1.4685253434791226E-3</v>
      </c>
      <c r="L37" s="215">
        <f t="shared" si="13"/>
        <v>1.8600671170738196E-3</v>
      </c>
      <c r="M37" s="52">
        <f t="shared" si="14"/>
        <v>0.13664243001860016</v>
      </c>
      <c r="O37" s="27">
        <f t="shared" si="15"/>
        <v>2.4662774386776358</v>
      </c>
      <c r="P37" s="143">
        <f t="shared" si="16"/>
        <v>2.6936976320582873</v>
      </c>
      <c r="Q37" s="52">
        <f t="shared" si="17"/>
        <v>9.2211926287818297E-2</v>
      </c>
    </row>
    <row r="38" spans="1:17" ht="20.100000000000001" customHeight="1" x14ac:dyDescent="0.25">
      <c r="A38" s="8" t="s">
        <v>10</v>
      </c>
      <c r="C38" s="19">
        <v>2081.9700000000003</v>
      </c>
      <c r="D38" s="140">
        <v>280.93999999999994</v>
      </c>
      <c r="E38" s="214">
        <f t="shared" si="9"/>
        <v>1.5073135079897096E-2</v>
      </c>
      <c r="F38" s="215">
        <f t="shared" si="10"/>
        <v>2.1336850032642476E-3</v>
      </c>
      <c r="G38" s="52">
        <f t="shared" si="11"/>
        <v>-0.86506049558831299</v>
      </c>
      <c r="I38" s="19">
        <v>637.41099999999983</v>
      </c>
      <c r="J38" s="140">
        <v>130.34399999999999</v>
      </c>
      <c r="K38" s="214">
        <f t="shared" si="12"/>
        <v>1.4389101312965901E-2</v>
      </c>
      <c r="L38" s="215">
        <f t="shared" si="13"/>
        <v>3.2789022248231039E-3</v>
      </c>
      <c r="M38" s="52">
        <f t="shared" si="14"/>
        <v>-0.79551027515998307</v>
      </c>
      <c r="O38" s="27">
        <f t="shared" ref="O38" si="18">(I38/C38)*10</f>
        <v>3.0615762955277921</v>
      </c>
      <c r="P38" s="143">
        <f t="shared" ref="P38" si="19">(J38/D38)*10</f>
        <v>4.6395671673666978</v>
      </c>
      <c r="Q38" s="52">
        <f t="shared" ref="Q38" si="20">(P38-O38)/O38</f>
        <v>0.51541778466993005</v>
      </c>
    </row>
    <row r="39" spans="1:17" ht="20.100000000000001" customHeight="1" thickBot="1" x14ac:dyDescent="0.3">
      <c r="A39" s="8" t="s">
        <v>11</v>
      </c>
      <c r="B39" s="10"/>
      <c r="C39" s="21">
        <v>983.86000000000024</v>
      </c>
      <c r="D39" s="142">
        <v>678.49</v>
      </c>
      <c r="E39" s="220">
        <f t="shared" si="9"/>
        <v>7.122991531918115E-3</v>
      </c>
      <c r="F39" s="221">
        <f t="shared" si="10"/>
        <v>5.1530004195371243E-3</v>
      </c>
      <c r="G39" s="55">
        <f t="shared" si="11"/>
        <v>-0.31037952554225212</v>
      </c>
      <c r="I39" s="21">
        <v>313.51099999999997</v>
      </c>
      <c r="J39" s="142">
        <v>118.75800000000001</v>
      </c>
      <c r="K39" s="220">
        <f t="shared" si="12"/>
        <v>7.0772885025976225E-3</v>
      </c>
      <c r="L39" s="221">
        <f t="shared" si="13"/>
        <v>2.987447603384446E-3</v>
      </c>
      <c r="M39" s="55">
        <f t="shared" si="14"/>
        <v>-0.62119989410259924</v>
      </c>
      <c r="O39" s="240">
        <f t="shared" si="15"/>
        <v>3.1865407679954454</v>
      </c>
      <c r="P39" s="241">
        <f t="shared" si="16"/>
        <v>1.7503279340889331</v>
      </c>
      <c r="Q39" s="55">
        <f t="shared" si="17"/>
        <v>-0.45071221066159139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138124.54999999999</v>
      </c>
      <c r="D40" s="226">
        <f>D28+D29+D30+D33+D37+D38+D39</f>
        <v>131668.91999999998</v>
      </c>
      <c r="E40" s="222">
        <f t="shared" si="9"/>
        <v>1</v>
      </c>
      <c r="F40" s="223">
        <f t="shared" si="10"/>
        <v>1</v>
      </c>
      <c r="G40" s="55">
        <f t="shared" si="11"/>
        <v>-4.6737745027947641E-2</v>
      </c>
      <c r="H40" s="1"/>
      <c r="I40" s="213">
        <f>I28+I29+I30+I33+I37+I38+I39</f>
        <v>44298.18</v>
      </c>
      <c r="J40" s="226">
        <f>J28+J29+J30+J33+J37+J38+J39</f>
        <v>39752.328999999998</v>
      </c>
      <c r="K40" s="222">
        <f>K28+K29+K30+K33+K37+K38+K39</f>
        <v>1</v>
      </c>
      <c r="L40" s="223">
        <f>L28+L29+L30+L33+L37+L38+L39</f>
        <v>0.99999999999999989</v>
      </c>
      <c r="M40" s="55">
        <f t="shared" si="14"/>
        <v>-0.10261936269165015</v>
      </c>
      <c r="N40" s="1"/>
      <c r="O40" s="24">
        <f t="shared" si="15"/>
        <v>3.2071185028295117</v>
      </c>
      <c r="P40" s="242">
        <f t="shared" si="16"/>
        <v>3.0191125589850665</v>
      </c>
      <c r="Q40" s="55">
        <f t="shared" si="17"/>
        <v>-5.8621452147332616E-2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9" t="s">
        <v>15</v>
      </c>
      <c r="B44" s="337"/>
      <c r="C44" s="364" t="s">
        <v>1</v>
      </c>
      <c r="D44" s="365"/>
      <c r="E44" s="362" t="s">
        <v>105</v>
      </c>
      <c r="F44" s="362"/>
      <c r="G44" s="130" t="s">
        <v>0</v>
      </c>
      <c r="I44" s="366">
        <v>1000</v>
      </c>
      <c r="J44" s="365"/>
      <c r="K44" s="362" t="s">
        <v>105</v>
      </c>
      <c r="L44" s="362"/>
      <c r="M44" s="130" t="s">
        <v>0</v>
      </c>
      <c r="O44" s="372" t="s">
        <v>22</v>
      </c>
      <c r="P44" s="362"/>
      <c r="Q44" s="130" t="s">
        <v>0</v>
      </c>
    </row>
    <row r="45" spans="1:17" ht="15" customHeight="1" x14ac:dyDescent="0.25">
      <c r="A45" s="363"/>
      <c r="B45" s="338"/>
      <c r="C45" s="367" t="str">
        <f>C5</f>
        <v>out</v>
      </c>
      <c r="D45" s="368"/>
      <c r="E45" s="369" t="str">
        <f>C25</f>
        <v>out</v>
      </c>
      <c r="F45" s="369"/>
      <c r="G45" s="131" t="str">
        <f>G25</f>
        <v>2025 /2024</v>
      </c>
      <c r="I45" s="370" t="str">
        <f>C5</f>
        <v>out</v>
      </c>
      <c r="J45" s="368"/>
      <c r="K45" s="358" t="str">
        <f>C25</f>
        <v>out</v>
      </c>
      <c r="L45" s="359"/>
      <c r="M45" s="131" t="str">
        <f>G45</f>
        <v>2025 /2024</v>
      </c>
      <c r="O45" s="370" t="str">
        <f>C5</f>
        <v>out</v>
      </c>
      <c r="P45" s="368"/>
      <c r="Q45" s="131" t="str">
        <f>Q25</f>
        <v>2025 /2024</v>
      </c>
    </row>
    <row r="46" spans="1:17" ht="15.75" customHeight="1" x14ac:dyDescent="0.25">
      <c r="A46" s="363"/>
      <c r="B46" s="338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8.75" customHeight="1" x14ac:dyDescent="0.25">
      <c r="A47" s="23" t="s">
        <v>114</v>
      </c>
      <c r="B47" s="15"/>
      <c r="C47" s="78">
        <f>C48+C49</f>
        <v>97830.640000000014</v>
      </c>
      <c r="D47" s="210">
        <f>D48+D49</f>
        <v>110344.65999999997</v>
      </c>
      <c r="E47" s="216">
        <f t="shared" ref="E47:E59" si="21">C47/$C$60</f>
        <v>0.4843408378690171</v>
      </c>
      <c r="F47" s="217">
        <f t="shared" ref="F47:F59" si="22">D47/$D$60</f>
        <v>0.53023864007845689</v>
      </c>
      <c r="G47" s="53">
        <f t="shared" ref="G47:G60" si="23">(D47-C47)/C47</f>
        <v>0.12791513987846709</v>
      </c>
      <c r="H47"/>
      <c r="I47" s="78">
        <f>I48+I49</f>
        <v>32913.123999999989</v>
      </c>
      <c r="J47" s="210">
        <f>J48+J49</f>
        <v>34377.048999999999</v>
      </c>
      <c r="K47" s="216">
        <f t="shared" ref="K47:K59" si="24">I47/$I$60</f>
        <v>0.50896566714534675</v>
      </c>
      <c r="L47" s="217">
        <f t="shared" ref="L47:L59" si="25">J47/$J$60</f>
        <v>0.53082297161740244</v>
      </c>
      <c r="M47" s="53">
        <f t="shared" ref="M47:M60" si="26">(J47-I47)/I47</f>
        <v>4.4478457894182595E-2</v>
      </c>
      <c r="N47"/>
      <c r="O47" s="63">
        <f t="shared" ref="O47:O60" si="27">(I47/C47)*10</f>
        <v>3.3642960937391377</v>
      </c>
      <c r="P47" s="237">
        <f t="shared" ref="P47:P60" si="28">(J47/D47)*10</f>
        <v>3.1154247971764115</v>
      </c>
      <c r="Q47" s="53">
        <f t="shared" ref="Q47:Q60" si="29">(P47-O47)/O47</f>
        <v>-7.3974254830265637E-2</v>
      </c>
    </row>
    <row r="48" spans="1:17" ht="20.100000000000001" customHeight="1" x14ac:dyDescent="0.25">
      <c r="A48" s="8" t="s">
        <v>4</v>
      </c>
      <c r="C48" s="19">
        <v>47985.260000000009</v>
      </c>
      <c r="D48" s="140">
        <v>58216.280000000006</v>
      </c>
      <c r="E48" s="214">
        <f t="shared" si="21"/>
        <v>0.23756586927942649</v>
      </c>
      <c r="F48" s="215">
        <f t="shared" si="22"/>
        <v>0.27974639767458326</v>
      </c>
      <c r="G48" s="52">
        <f t="shared" si="23"/>
        <v>0.21321172376683997</v>
      </c>
      <c r="I48" s="19">
        <v>19471.05999999999</v>
      </c>
      <c r="J48" s="140">
        <v>20805.003000000001</v>
      </c>
      <c r="K48" s="214">
        <f t="shared" si="24"/>
        <v>0.30109876664782942</v>
      </c>
      <c r="L48" s="215">
        <f t="shared" si="25"/>
        <v>0.32125426231230531</v>
      </c>
      <c r="M48" s="52">
        <f t="shared" si="26"/>
        <v>6.8509007727366192E-2</v>
      </c>
      <c r="O48" s="27">
        <f t="shared" si="27"/>
        <v>4.0577168905618075</v>
      </c>
      <c r="P48" s="143">
        <f t="shared" si="28"/>
        <v>3.5737431179044759</v>
      </c>
      <c r="Q48" s="52">
        <f t="shared" si="29"/>
        <v>-0.11927243464990075</v>
      </c>
    </row>
    <row r="49" spans="1:17" ht="20.100000000000001" customHeight="1" x14ac:dyDescent="0.25">
      <c r="A49" s="8" t="s">
        <v>5</v>
      </c>
      <c r="C49" s="19">
        <v>49845.380000000005</v>
      </c>
      <c r="D49" s="140">
        <v>52128.379999999968</v>
      </c>
      <c r="E49" s="214">
        <f t="shared" si="21"/>
        <v>0.24677496858959061</v>
      </c>
      <c r="F49" s="215">
        <f t="shared" si="22"/>
        <v>0.25049224240387363</v>
      </c>
      <c r="G49" s="52">
        <f t="shared" si="23"/>
        <v>4.5801636982203034E-2</v>
      </c>
      <c r="I49" s="19">
        <v>13442.063999999998</v>
      </c>
      <c r="J49" s="140">
        <v>13572.046</v>
      </c>
      <c r="K49" s="214">
        <f t="shared" si="24"/>
        <v>0.20786690049751735</v>
      </c>
      <c r="L49" s="215">
        <f t="shared" si="25"/>
        <v>0.20956870930509713</v>
      </c>
      <c r="M49" s="52">
        <f t="shared" si="26"/>
        <v>9.6697947577099614E-3</v>
      </c>
      <c r="O49" s="27">
        <f t="shared" si="27"/>
        <v>2.6967522366165126</v>
      </c>
      <c r="P49" s="143">
        <f t="shared" si="28"/>
        <v>2.6035810052029258</v>
      </c>
      <c r="Q49" s="52">
        <f t="shared" si="29"/>
        <v>-3.4549422133968222E-2</v>
      </c>
    </row>
    <row r="50" spans="1:17" ht="20.100000000000001" customHeight="1" x14ac:dyDescent="0.25">
      <c r="A50" s="23" t="s">
        <v>38</v>
      </c>
      <c r="B50" s="15"/>
      <c r="C50" s="78">
        <f>C51+C52</f>
        <v>76217.810000000041</v>
      </c>
      <c r="D50" s="210">
        <f>D51+D52</f>
        <v>67164.38</v>
      </c>
      <c r="E50" s="216">
        <f t="shared" si="21"/>
        <v>0.37733983909275831</v>
      </c>
      <c r="F50" s="217">
        <f t="shared" si="22"/>
        <v>0.32274465762922033</v>
      </c>
      <c r="G50" s="53">
        <f t="shared" si="23"/>
        <v>-0.11878365437159677</v>
      </c>
      <c r="I50" s="78">
        <f>I51+I52</f>
        <v>10047.523999999999</v>
      </c>
      <c r="J50" s="210">
        <f>J51+J52</f>
        <v>9334.6499999999942</v>
      </c>
      <c r="K50" s="216">
        <f t="shared" si="24"/>
        <v>0.15537403121681445</v>
      </c>
      <c r="L50" s="217">
        <f t="shared" si="25"/>
        <v>0.14413822000859883</v>
      </c>
      <c r="M50" s="53">
        <f t="shared" si="26"/>
        <v>-7.0950216192566973E-2</v>
      </c>
      <c r="O50" s="63">
        <f t="shared" si="27"/>
        <v>1.31826458933942</v>
      </c>
      <c r="P50" s="237">
        <f t="shared" si="28"/>
        <v>1.3898215095561059</v>
      </c>
      <c r="Q50" s="53">
        <f t="shared" si="29"/>
        <v>5.4281151747042643E-2</v>
      </c>
    </row>
    <row r="51" spans="1:17" ht="20.100000000000001" customHeight="1" x14ac:dyDescent="0.25">
      <c r="A51" s="8"/>
      <c r="B51" t="s">
        <v>6</v>
      </c>
      <c r="C51" s="31">
        <v>74538.73000000004</v>
      </c>
      <c r="D51" s="141">
        <v>65729.69</v>
      </c>
      <c r="E51" s="214">
        <f t="shared" si="21"/>
        <v>0.36902703428999806</v>
      </c>
      <c r="F51" s="215">
        <f t="shared" si="22"/>
        <v>0.31585054898332693</v>
      </c>
      <c r="G51" s="52">
        <f t="shared" si="23"/>
        <v>-0.11818070954522612</v>
      </c>
      <c r="I51" s="31">
        <v>9490.9809999999998</v>
      </c>
      <c r="J51" s="141">
        <v>8973.4149999999936</v>
      </c>
      <c r="K51" s="214">
        <f t="shared" si="24"/>
        <v>0.14676769900447045</v>
      </c>
      <c r="L51" s="215">
        <f t="shared" si="25"/>
        <v>0.1385603172586504</v>
      </c>
      <c r="M51" s="52">
        <f t="shared" si="26"/>
        <v>-5.453240292020458E-2</v>
      </c>
      <c r="O51" s="27">
        <f t="shared" si="27"/>
        <v>1.2732952385960954</v>
      </c>
      <c r="P51" s="143">
        <f t="shared" si="28"/>
        <v>1.3651996533073552</v>
      </c>
      <c r="Q51" s="52">
        <f t="shared" si="29"/>
        <v>7.2178401305098228E-2</v>
      </c>
    </row>
    <row r="52" spans="1:17" ht="20.100000000000001" customHeight="1" x14ac:dyDescent="0.25">
      <c r="A52" s="8"/>
      <c r="B52" t="s">
        <v>39</v>
      </c>
      <c r="C52" s="31">
        <v>1679.08</v>
      </c>
      <c r="D52" s="141">
        <v>1434.69</v>
      </c>
      <c r="E52" s="218">
        <f t="shared" si="21"/>
        <v>8.3128048027602507E-3</v>
      </c>
      <c r="F52" s="219">
        <f t="shared" si="22"/>
        <v>6.8941086458933452E-3</v>
      </c>
      <c r="G52" s="52">
        <f t="shared" si="23"/>
        <v>-0.14554994401696161</v>
      </c>
      <c r="I52" s="31">
        <v>556.54300000000001</v>
      </c>
      <c r="J52" s="141">
        <v>361.23500000000007</v>
      </c>
      <c r="K52" s="218">
        <f t="shared" si="24"/>
        <v>8.6063322123440134E-3</v>
      </c>
      <c r="L52" s="219">
        <f t="shared" si="25"/>
        <v>5.5779027499484437E-3</v>
      </c>
      <c r="M52" s="52">
        <f t="shared" si="26"/>
        <v>-0.350930655852288</v>
      </c>
      <c r="O52" s="27">
        <f t="shared" si="27"/>
        <v>3.3145710746361106</v>
      </c>
      <c r="P52" s="143">
        <f t="shared" si="28"/>
        <v>2.5178610013312985</v>
      </c>
      <c r="Q52" s="52">
        <f t="shared" si="29"/>
        <v>-0.24036596451390885</v>
      </c>
    </row>
    <row r="53" spans="1:17" ht="20.100000000000001" customHeight="1" x14ac:dyDescent="0.25">
      <c r="A53" s="23" t="s">
        <v>128</v>
      </c>
      <c r="B53" s="15"/>
      <c r="C53" s="78">
        <f>SUM(C54:C56)</f>
        <v>25048</v>
      </c>
      <c r="D53" s="210">
        <f>SUM(D54:D56)</f>
        <v>23904.839999999997</v>
      </c>
      <c r="E53" s="216">
        <f t="shared" si="21"/>
        <v>0.12400787020245538</v>
      </c>
      <c r="F53" s="217">
        <f t="shared" si="22"/>
        <v>0.11486980750036387</v>
      </c>
      <c r="G53" s="53">
        <f t="shared" si="23"/>
        <v>-4.563877355477497E-2</v>
      </c>
      <c r="I53" s="78">
        <f>SUM(I54:I56)</f>
        <v>19932.584000000006</v>
      </c>
      <c r="J53" s="210">
        <f>SUM(J54:J56)</f>
        <v>17636.709999999995</v>
      </c>
      <c r="K53" s="216">
        <f t="shared" si="24"/>
        <v>0.30823573336553139</v>
      </c>
      <c r="L53" s="217">
        <f t="shared" si="25"/>
        <v>0.27233200882816777</v>
      </c>
      <c r="M53" s="53">
        <f t="shared" si="26"/>
        <v>-0.11518195533504387</v>
      </c>
      <c r="O53" s="63">
        <f t="shared" si="27"/>
        <v>7.9577547109549682</v>
      </c>
      <c r="P53" s="237">
        <f t="shared" si="28"/>
        <v>7.3778824706628443</v>
      </c>
      <c r="Q53" s="53">
        <f t="shared" si="29"/>
        <v>-7.2868825611557025E-2</v>
      </c>
    </row>
    <row r="54" spans="1:17" ht="20.100000000000001" customHeight="1" x14ac:dyDescent="0.25">
      <c r="A54" s="8"/>
      <c r="B54" s="3" t="s">
        <v>7</v>
      </c>
      <c r="C54" s="31">
        <v>23603.119999999999</v>
      </c>
      <c r="D54" s="141">
        <v>22449.169999999995</v>
      </c>
      <c r="E54" s="214">
        <f t="shared" si="21"/>
        <v>0.11685454492705918</v>
      </c>
      <c r="F54" s="215">
        <f t="shared" si="22"/>
        <v>0.10787488376592118</v>
      </c>
      <c r="G54" s="52">
        <f t="shared" si="23"/>
        <v>-4.8889723053562595E-2</v>
      </c>
      <c r="I54" s="31">
        <v>18651.620000000006</v>
      </c>
      <c r="J54" s="141">
        <v>16507.138999999996</v>
      </c>
      <c r="K54" s="214">
        <f t="shared" si="24"/>
        <v>0.28842701825088068</v>
      </c>
      <c r="L54" s="215">
        <f t="shared" si="25"/>
        <v>0.25489007438891903</v>
      </c>
      <c r="M54" s="52">
        <f t="shared" si="26"/>
        <v>-0.11497558925176526</v>
      </c>
      <c r="O54" s="27">
        <f t="shared" si="27"/>
        <v>7.9021841180318564</v>
      </c>
      <c r="P54" s="143">
        <f t="shared" si="28"/>
        <v>7.3531177321923256</v>
      </c>
      <c r="Q54" s="52">
        <f t="shared" si="29"/>
        <v>-6.9482864185184678E-2</v>
      </c>
    </row>
    <row r="55" spans="1:17" ht="20.100000000000001" customHeight="1" x14ac:dyDescent="0.25">
      <c r="A55" s="8"/>
      <c r="B55" s="3" t="s">
        <v>8</v>
      </c>
      <c r="C55" s="31">
        <v>1146.7400000000002</v>
      </c>
      <c r="D55" s="141">
        <v>1188.56</v>
      </c>
      <c r="E55" s="214">
        <f t="shared" si="21"/>
        <v>5.6772910043102727E-3</v>
      </c>
      <c r="F55" s="215">
        <f t="shared" si="22"/>
        <v>5.7113813940035778E-3</v>
      </c>
      <c r="G55" s="52">
        <f t="shared" si="23"/>
        <v>3.6468597938503669E-2</v>
      </c>
      <c r="I55" s="31">
        <v>1065.1650000000002</v>
      </c>
      <c r="J55" s="141">
        <v>876.50799999999992</v>
      </c>
      <c r="K55" s="214">
        <f t="shared" si="24"/>
        <v>1.6471618277404284E-2</v>
      </c>
      <c r="L55" s="215">
        <f t="shared" si="25"/>
        <v>1.3534337435607871E-2</v>
      </c>
      <c r="M55" s="52">
        <f t="shared" si="26"/>
        <v>-0.17711528260879791</v>
      </c>
      <c r="O55" s="27">
        <f t="shared" si="27"/>
        <v>9.2886356105132801</v>
      </c>
      <c r="P55" s="143">
        <f t="shared" si="28"/>
        <v>7.3745372551659152</v>
      </c>
      <c r="Q55" s="52">
        <f t="shared" si="29"/>
        <v>-0.20606883891331743</v>
      </c>
    </row>
    <row r="56" spans="1:17" ht="20.100000000000001" customHeight="1" x14ac:dyDescent="0.25">
      <c r="A56" s="32"/>
      <c r="B56" s="33" t="s">
        <v>9</v>
      </c>
      <c r="C56" s="211">
        <v>298.14</v>
      </c>
      <c r="D56" s="212">
        <v>267.10999999999996</v>
      </c>
      <c r="E56" s="218">
        <f t="shared" si="21"/>
        <v>1.4760342710859167E-3</v>
      </c>
      <c r="F56" s="219">
        <f t="shared" si="22"/>
        <v>1.2835423404390991E-3</v>
      </c>
      <c r="G56" s="52">
        <f t="shared" si="23"/>
        <v>-0.10407862078218297</v>
      </c>
      <c r="I56" s="211">
        <v>215.79900000000001</v>
      </c>
      <c r="J56" s="212">
        <v>253.06299999999999</v>
      </c>
      <c r="K56" s="218">
        <f t="shared" si="24"/>
        <v>3.3370968372464045E-3</v>
      </c>
      <c r="L56" s="219">
        <f t="shared" si="25"/>
        <v>3.9075970036408511E-3</v>
      </c>
      <c r="M56" s="52">
        <f t="shared" si="26"/>
        <v>0.1726792061130959</v>
      </c>
      <c r="O56" s="27">
        <f t="shared" si="27"/>
        <v>7.238176695512176</v>
      </c>
      <c r="P56" s="143">
        <f t="shared" si="28"/>
        <v>9.4741117891505393</v>
      </c>
      <c r="Q56" s="52">
        <f t="shared" si="29"/>
        <v>0.30890860885237725</v>
      </c>
    </row>
    <row r="57" spans="1:17" ht="20.100000000000001" customHeight="1" x14ac:dyDescent="0.25">
      <c r="A57" s="8" t="s">
        <v>129</v>
      </c>
      <c r="B57" s="3"/>
      <c r="C57" s="19">
        <v>125.00999999999998</v>
      </c>
      <c r="D57" s="140">
        <v>84.64</v>
      </c>
      <c r="E57" s="214">
        <f t="shared" si="21"/>
        <v>6.1890066488378087E-4</v>
      </c>
      <c r="F57" s="215">
        <f t="shared" si="22"/>
        <v>4.0672016657843346E-4</v>
      </c>
      <c r="G57" s="54">
        <f t="shared" si="23"/>
        <v>-0.32293416526677854</v>
      </c>
      <c r="I57" s="19">
        <v>284.10100000000006</v>
      </c>
      <c r="J57" s="140">
        <v>102.408</v>
      </c>
      <c r="K57" s="214">
        <f t="shared" si="24"/>
        <v>4.393312983649326E-3</v>
      </c>
      <c r="L57" s="215">
        <f t="shared" si="25"/>
        <v>1.5813026556582839E-3</v>
      </c>
      <c r="M57" s="54">
        <f t="shared" si="26"/>
        <v>-0.63953664365841723</v>
      </c>
      <c r="O57" s="238">
        <f t="shared" si="27"/>
        <v>22.726261899048087</v>
      </c>
      <c r="P57" s="239">
        <f t="shared" si="28"/>
        <v>12.099243856332704</v>
      </c>
      <c r="Q57" s="54">
        <f t="shared" si="29"/>
        <v>-0.46760959149029724</v>
      </c>
    </row>
    <row r="58" spans="1:17" ht="20.100000000000001" customHeight="1" x14ac:dyDescent="0.25">
      <c r="A58" s="8" t="s">
        <v>10</v>
      </c>
      <c r="C58" s="19">
        <v>1516.6999999999996</v>
      </c>
      <c r="D58" s="140">
        <v>4280.47</v>
      </c>
      <c r="E58" s="214">
        <f t="shared" si="21"/>
        <v>7.5088923960421597E-3</v>
      </c>
      <c r="F58" s="215">
        <f t="shared" si="22"/>
        <v>2.0568920976299469E-2</v>
      </c>
      <c r="G58" s="52">
        <f t="shared" si="23"/>
        <v>1.8222258851453823</v>
      </c>
      <c r="I58" s="19">
        <v>1119.7670000000001</v>
      </c>
      <c r="J58" s="140">
        <v>2894.364</v>
      </c>
      <c r="K58" s="214">
        <f t="shared" si="24"/>
        <v>1.7315978823594619E-2</v>
      </c>
      <c r="L58" s="215">
        <f t="shared" si="25"/>
        <v>4.469246035116136E-2</v>
      </c>
      <c r="M58" s="52">
        <f t="shared" si="26"/>
        <v>1.5847913003330156</v>
      </c>
      <c r="O58" s="27">
        <f t="shared" si="27"/>
        <v>7.3829168589701339</v>
      </c>
      <c r="P58" s="143">
        <f t="shared" si="28"/>
        <v>6.7617901772468905</v>
      </c>
      <c r="Q58" s="52">
        <f t="shared" si="29"/>
        <v>-8.4130255505801041E-2</v>
      </c>
    </row>
    <row r="59" spans="1:17" ht="20.100000000000001" customHeight="1" thickBot="1" x14ac:dyDescent="0.3">
      <c r="A59" s="8" t="s">
        <v>11</v>
      </c>
      <c r="B59" s="10"/>
      <c r="C59" s="21">
        <v>1249.0199999999998</v>
      </c>
      <c r="D59" s="142">
        <v>2324.7800000000007</v>
      </c>
      <c r="E59" s="220">
        <f t="shared" si="21"/>
        <v>6.1836597748431326E-3</v>
      </c>
      <c r="F59" s="221">
        <f t="shared" si="22"/>
        <v>1.1171253649080941E-2</v>
      </c>
      <c r="G59" s="55">
        <f t="shared" si="23"/>
        <v>0.8612832460649158</v>
      </c>
      <c r="I59" s="21">
        <v>369.58799999999985</v>
      </c>
      <c r="J59" s="142">
        <v>416.61499999999995</v>
      </c>
      <c r="K59" s="220">
        <f t="shared" si="24"/>
        <v>5.7152764650634322E-3</v>
      </c>
      <c r="L59" s="221">
        <f t="shared" si="25"/>
        <v>6.4330365390113647E-3</v>
      </c>
      <c r="M59" s="55">
        <f t="shared" si="26"/>
        <v>0.1272416853361043</v>
      </c>
      <c r="O59" s="240">
        <f t="shared" si="27"/>
        <v>2.9590238747177784</v>
      </c>
      <c r="P59" s="241">
        <f t="shared" si="28"/>
        <v>1.792062044580562</v>
      </c>
      <c r="Q59" s="55">
        <f t="shared" si="29"/>
        <v>-0.39437391502916391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201987.18000000008</v>
      </c>
      <c r="D60" s="226">
        <f>D48+D49+D50+D53+D57+D58+D59</f>
        <v>208103.77</v>
      </c>
      <c r="E60" s="222">
        <f>E48+E49+E50+E53+E57+E58+E59</f>
        <v>0.99999999999999989</v>
      </c>
      <c r="F60" s="223">
        <f>F48+F49+F50+F53+F57+F58+F59</f>
        <v>0.99999999999999989</v>
      </c>
      <c r="G60" s="55">
        <f t="shared" si="23"/>
        <v>3.0282070376941281E-2</v>
      </c>
      <c r="H60" s="1"/>
      <c r="I60" s="213">
        <f>I48+I49+I50+I53+I57+I58+I59</f>
        <v>64666.687999999995</v>
      </c>
      <c r="J60" s="226">
        <f>J48+J49+J50+J53+J57+J58+J59</f>
        <v>64761.795999999988</v>
      </c>
      <c r="K60" s="222">
        <f>K48+K49+K50+K53+K57+K58+K59</f>
        <v>1</v>
      </c>
      <c r="L60" s="223">
        <f>L48+L49+L50+L53+L57+L58+L59</f>
        <v>1</v>
      </c>
      <c r="M60" s="55">
        <f t="shared" si="26"/>
        <v>1.470741782847962E-3</v>
      </c>
      <c r="N60" s="1"/>
      <c r="O60" s="24">
        <f t="shared" si="27"/>
        <v>3.2015243739726436</v>
      </c>
      <c r="P60" s="242">
        <f t="shared" si="28"/>
        <v>3.1119953281000141</v>
      </c>
      <c r="Q60" s="55">
        <f t="shared" si="29"/>
        <v>-2.7964505471353457E-2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topLeftCell="A3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49" t="s">
        <v>16</v>
      </c>
      <c r="B4" s="337"/>
      <c r="C4" s="337"/>
      <c r="D4" s="337"/>
      <c r="E4" s="364" t="s">
        <v>1</v>
      </c>
      <c r="F4" s="365"/>
      <c r="G4" s="362" t="s">
        <v>104</v>
      </c>
      <c r="H4" s="362"/>
      <c r="I4" s="130" t="s">
        <v>0</v>
      </c>
      <c r="K4" s="366" t="s">
        <v>19</v>
      </c>
      <c r="L4" s="362"/>
      <c r="M4" s="360" t="s">
        <v>104</v>
      </c>
      <c r="N4" s="361"/>
      <c r="O4" s="130" t="s">
        <v>0</v>
      </c>
      <c r="Q4" s="372" t="s">
        <v>22</v>
      </c>
      <c r="R4" s="362"/>
      <c r="S4" s="130" t="s">
        <v>0</v>
      </c>
    </row>
    <row r="5" spans="1:19" x14ac:dyDescent="0.25">
      <c r="A5" s="363"/>
      <c r="B5" s="338"/>
      <c r="C5" s="338"/>
      <c r="D5" s="338"/>
      <c r="E5" s="367" t="s">
        <v>156</v>
      </c>
      <c r="F5" s="368"/>
      <c r="G5" s="369" t="str">
        <f>E5</f>
        <v>jan-out</v>
      </c>
      <c r="H5" s="369"/>
      <c r="I5" s="131" t="s">
        <v>150</v>
      </c>
      <c r="K5" s="370" t="str">
        <f>E5</f>
        <v>jan-out</v>
      </c>
      <c r="L5" s="369"/>
      <c r="M5" s="371" t="str">
        <f>E5</f>
        <v>jan-out</v>
      </c>
      <c r="N5" s="359"/>
      <c r="O5" s="131" t="str">
        <f>I5</f>
        <v>2025 /2024</v>
      </c>
      <c r="Q5" s="370" t="str">
        <f>E5</f>
        <v>jan-out</v>
      </c>
      <c r="R5" s="368"/>
      <c r="S5" s="131" t="str">
        <f>O5</f>
        <v>2025 /2024</v>
      </c>
    </row>
    <row r="6" spans="1:19" ht="19.5" customHeight="1" thickBot="1" x14ac:dyDescent="0.3">
      <c r="A6" s="350"/>
      <c r="B6" s="373"/>
      <c r="C6" s="373"/>
      <c r="D6" s="373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1269064.5700000008</v>
      </c>
      <c r="F7" s="145">
        <v>1271927.7200000035</v>
      </c>
      <c r="G7" s="243">
        <f>E7/E15</f>
        <v>0.44403465835724232</v>
      </c>
      <c r="H7" s="244">
        <f>F7/F15</f>
        <v>0.43504752540089048</v>
      </c>
      <c r="I7" s="164">
        <f t="shared" ref="I7:I11" si="0">(F7-E7)/E7</f>
        <v>2.2561105775750238E-3</v>
      </c>
      <c r="J7" s="1"/>
      <c r="K7" s="17">
        <v>336916.12399999879</v>
      </c>
      <c r="L7" s="145">
        <v>336809.14100000099</v>
      </c>
      <c r="M7" s="243">
        <f>K7/K15</f>
        <v>0.41847898354791768</v>
      </c>
      <c r="N7" s="244">
        <f>L7/L15</f>
        <v>0.42108561100752073</v>
      </c>
      <c r="O7" s="164">
        <f t="shared" ref="O7:O18" si="1">(L7-K7)/K7</f>
        <v>-3.175360048894423E-4</v>
      </c>
      <c r="P7" s="1"/>
      <c r="Q7" s="187">
        <f t="shared" ref="Q7:Q18" si="2">(K7/E7)*10</f>
        <v>2.6548383113398129</v>
      </c>
      <c r="R7" s="188">
        <f t="shared" ref="R7:R18" si="3">(L7/F7)*10</f>
        <v>2.6480210762290808</v>
      </c>
      <c r="S7" s="55">
        <f>(R7-Q7)/Q7</f>
        <v>-2.5678532216493531E-3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908215.58000000066</v>
      </c>
      <c r="F8" s="181">
        <v>911105.57000000344</v>
      </c>
      <c r="G8" s="245">
        <f>E8/E7</f>
        <v>0.71565750196619238</v>
      </c>
      <c r="H8" s="246">
        <f>F8/F7</f>
        <v>0.71631866785637865</v>
      </c>
      <c r="I8" s="206">
        <f t="shared" si="0"/>
        <v>3.182052877801086E-3</v>
      </c>
      <c r="K8" s="180">
        <v>302514.92999999883</v>
      </c>
      <c r="L8" s="181">
        <v>301691.52300000098</v>
      </c>
      <c r="M8" s="250">
        <f>K8/K7</f>
        <v>0.89789389242765927</v>
      </c>
      <c r="N8" s="246">
        <f>L8/L7</f>
        <v>0.89573436785078253</v>
      </c>
      <c r="O8" s="207">
        <f t="shared" si="1"/>
        <v>-2.7218722725448822E-3</v>
      </c>
      <c r="Q8" s="189">
        <f t="shared" si="2"/>
        <v>3.3308713994974477</v>
      </c>
      <c r="R8" s="190">
        <f t="shared" si="3"/>
        <v>3.3112685613369681</v>
      </c>
      <c r="S8" s="182">
        <f t="shared" ref="S8:S18" si="4">(R8-Q8)/Q8</f>
        <v>-5.885198138672422E-3</v>
      </c>
    </row>
    <row r="9" spans="1:19" ht="24" customHeight="1" x14ac:dyDescent="0.25">
      <c r="A9" s="8"/>
      <c r="B9" t="s">
        <v>37</v>
      </c>
      <c r="E9" s="19">
        <v>135565.07999999993</v>
      </c>
      <c r="F9" s="140">
        <v>124229.52000000009</v>
      </c>
      <c r="G9" s="247">
        <f>E9/E7</f>
        <v>0.10682283880953343</v>
      </c>
      <c r="H9" s="215">
        <f>F9/F7</f>
        <v>9.7670266986554677E-2</v>
      </c>
      <c r="I9" s="182">
        <f t="shared" ref="I9:I10" si="5">(F9-E9)/E9</f>
        <v>-8.3617108476606541E-2</v>
      </c>
      <c r="K9" s="19">
        <v>19767.120999999981</v>
      </c>
      <c r="L9" s="140">
        <v>19113.908999999992</v>
      </c>
      <c r="M9" s="247">
        <f>K9/K7</f>
        <v>5.8670747975243985E-2</v>
      </c>
      <c r="N9" s="215">
        <f>L9/L7</f>
        <v>5.6749971046658548E-2</v>
      </c>
      <c r="O9" s="182">
        <f t="shared" si="1"/>
        <v>-3.3045378737752922E-2</v>
      </c>
      <c r="Q9" s="189">
        <f t="shared" si="2"/>
        <v>1.4581277863001292</v>
      </c>
      <c r="R9" s="190">
        <f t="shared" si="3"/>
        <v>1.5385963819227491</v>
      </c>
      <c r="S9" s="182">
        <f t="shared" si="4"/>
        <v>5.5186243879764375E-2</v>
      </c>
    </row>
    <row r="10" spans="1:19" ht="24" customHeight="1" thickBot="1" x14ac:dyDescent="0.3">
      <c r="A10" s="8"/>
      <c r="B10" t="s">
        <v>36</v>
      </c>
      <c r="E10" s="19">
        <v>225283.91000000003</v>
      </c>
      <c r="F10" s="140">
        <v>236592.63</v>
      </c>
      <c r="G10" s="247">
        <f>E10/E7</f>
        <v>0.17751965922427407</v>
      </c>
      <c r="H10" s="215">
        <f>F10/F7</f>
        <v>0.18601106515706675</v>
      </c>
      <c r="I10" s="186">
        <f t="shared" si="5"/>
        <v>5.0197637283550214E-2</v>
      </c>
      <c r="K10" s="19">
        <v>14634.073000000004</v>
      </c>
      <c r="L10" s="140">
        <v>16003.709000000006</v>
      </c>
      <c r="M10" s="247">
        <f>K10/K7</f>
        <v>4.3435359597096802E-2</v>
      </c>
      <c r="N10" s="215">
        <f>L10/L7</f>
        <v>4.7515661102558851E-2</v>
      </c>
      <c r="O10" s="209">
        <f t="shared" si="1"/>
        <v>9.3592262386555117E-2</v>
      </c>
      <c r="Q10" s="189">
        <f t="shared" si="2"/>
        <v>0.64958358544114414</v>
      </c>
      <c r="R10" s="190">
        <f t="shared" si="3"/>
        <v>0.67642466293223114</v>
      </c>
      <c r="S10" s="182">
        <f t="shared" si="4"/>
        <v>4.1320436803923742E-2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1588965.8700000029</v>
      </c>
      <c r="F11" s="145">
        <v>1651724.6300000092</v>
      </c>
      <c r="G11" s="243">
        <f>E11/E15</f>
        <v>0.55596534164275757</v>
      </c>
      <c r="H11" s="244">
        <f>F11/F15</f>
        <v>0.56495247459910969</v>
      </c>
      <c r="I11" s="164">
        <f t="shared" si="0"/>
        <v>3.9496606682940381E-2</v>
      </c>
      <c r="J11" s="1"/>
      <c r="K11" s="17">
        <v>468180.7559999986</v>
      </c>
      <c r="L11" s="145">
        <v>463049.9189999986</v>
      </c>
      <c r="M11" s="243">
        <f>K11/K15</f>
        <v>0.58152101645208221</v>
      </c>
      <c r="N11" s="244">
        <f>L11/L15</f>
        <v>0.57891438899247927</v>
      </c>
      <c r="O11" s="164">
        <f t="shared" si="1"/>
        <v>-1.0959094183700313E-2</v>
      </c>
      <c r="Q11" s="191">
        <f t="shared" si="2"/>
        <v>2.9464494161853692</v>
      </c>
      <c r="R11" s="192">
        <f t="shared" si="3"/>
        <v>2.8034329124219455</v>
      </c>
      <c r="S11" s="57">
        <f t="shared" si="4"/>
        <v>-4.8538591220269607E-2</v>
      </c>
    </row>
    <row r="12" spans="1:19" s="3" customFormat="1" ht="24" customHeight="1" x14ac:dyDescent="0.25">
      <c r="A12" s="46"/>
      <c r="B12" s="3" t="s">
        <v>33</v>
      </c>
      <c r="E12" s="31">
        <v>1196322.8300000031</v>
      </c>
      <c r="F12" s="141">
        <v>1227845.6300000094</v>
      </c>
      <c r="G12" s="247">
        <f>E12/E11</f>
        <v>0.75289397499771404</v>
      </c>
      <c r="H12" s="215">
        <f>F12/F11</f>
        <v>0.74337187185978004</v>
      </c>
      <c r="I12" s="206">
        <f t="shared" ref="I12:I18" si="6">(F12-E12)/E12</f>
        <v>2.6349743739326827E-2</v>
      </c>
      <c r="K12" s="31">
        <v>428824.07599999866</v>
      </c>
      <c r="L12" s="141">
        <v>419490.08899999858</v>
      </c>
      <c r="M12" s="247">
        <f>K12/K11</f>
        <v>0.91593699763259806</v>
      </c>
      <c r="N12" s="215">
        <f>L12/L11</f>
        <v>0.90592843619523422</v>
      </c>
      <c r="O12" s="206">
        <f t="shared" si="1"/>
        <v>-2.1766471432914859E-2</v>
      </c>
      <c r="Q12" s="189">
        <f t="shared" si="2"/>
        <v>3.5845180351527484</v>
      </c>
      <c r="R12" s="190">
        <f t="shared" si="3"/>
        <v>3.4164725495663113</v>
      </c>
      <c r="S12" s="182">
        <f t="shared" si="4"/>
        <v>-4.6880915073782316E-2</v>
      </c>
    </row>
    <row r="13" spans="1:19" ht="24" customHeight="1" x14ac:dyDescent="0.25">
      <c r="A13" s="8"/>
      <c r="B13" s="3" t="s">
        <v>37</v>
      </c>
      <c r="D13" s="3"/>
      <c r="E13" s="19">
        <v>123912.82999999993</v>
      </c>
      <c r="F13" s="140">
        <v>137836.83999999985</v>
      </c>
      <c r="G13" s="247">
        <f>E13/E11</f>
        <v>7.7983317539727717E-2</v>
      </c>
      <c r="H13" s="215">
        <f>F13/F11</f>
        <v>8.3450254053545891E-2</v>
      </c>
      <c r="I13" s="182">
        <f t="shared" ref="I13:I14" si="7">(F13-E13)/E13</f>
        <v>0.11236939709955725</v>
      </c>
      <c r="K13" s="19">
        <v>15801.02499999998</v>
      </c>
      <c r="L13" s="140">
        <v>17474.632999999987</v>
      </c>
      <c r="M13" s="247">
        <f>K13/K11</f>
        <v>3.3749838705459369E-2</v>
      </c>
      <c r="N13" s="215">
        <f>L13/L11</f>
        <v>3.7738119116267552E-2</v>
      </c>
      <c r="O13" s="182">
        <f t="shared" si="1"/>
        <v>0.10591768571975613</v>
      </c>
      <c r="Q13" s="189">
        <f t="shared" si="2"/>
        <v>1.2751726354728554</v>
      </c>
      <c r="R13" s="190">
        <f t="shared" si="3"/>
        <v>1.2677766698656185</v>
      </c>
      <c r="S13" s="182">
        <f t="shared" si="4"/>
        <v>-5.799972020646701E-3</v>
      </c>
    </row>
    <row r="14" spans="1:19" ht="24" customHeight="1" thickBot="1" x14ac:dyDescent="0.3">
      <c r="A14" s="8"/>
      <c r="B14" t="s">
        <v>36</v>
      </c>
      <c r="E14" s="19">
        <v>268730.20999999996</v>
      </c>
      <c r="F14" s="140">
        <v>286042.15999999986</v>
      </c>
      <c r="G14" s="247">
        <f>E14/E11</f>
        <v>0.16912270746255831</v>
      </c>
      <c r="H14" s="215">
        <f>F14/F11</f>
        <v>0.17317787408667404</v>
      </c>
      <c r="I14" s="186">
        <f t="shared" si="7"/>
        <v>6.4421301944429313E-2</v>
      </c>
      <c r="K14" s="19">
        <v>23555.654999999984</v>
      </c>
      <c r="L14" s="140">
        <v>26085.197000000018</v>
      </c>
      <c r="M14" s="247">
        <f>K14/K11</f>
        <v>5.0313163661942682E-2</v>
      </c>
      <c r="N14" s="215">
        <f>L14/L11</f>
        <v>5.6333444688498255E-2</v>
      </c>
      <c r="O14" s="209">
        <f t="shared" si="1"/>
        <v>0.10738576363085789</v>
      </c>
      <c r="Q14" s="189">
        <f t="shared" si="2"/>
        <v>0.8765540353650596</v>
      </c>
      <c r="R14" s="190">
        <f t="shared" si="3"/>
        <v>0.91193539441878191</v>
      </c>
      <c r="S14" s="182">
        <f t="shared" si="4"/>
        <v>4.0364150555746381E-2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2858030.4400000041</v>
      </c>
      <c r="F15" s="145">
        <v>2923652.3500000122</v>
      </c>
      <c r="G15" s="243">
        <f>G7+G11</f>
        <v>0.99999999999999989</v>
      </c>
      <c r="H15" s="244">
        <f>H7+H11</f>
        <v>1.0000000000000002</v>
      </c>
      <c r="I15" s="164">
        <f t="shared" si="6"/>
        <v>2.2960535717739931E-2</v>
      </c>
      <c r="J15" s="1"/>
      <c r="K15" s="17">
        <v>805096.87999999744</v>
      </c>
      <c r="L15" s="145">
        <v>799859.05999999959</v>
      </c>
      <c r="M15" s="243">
        <f>M7+M11</f>
        <v>0.99999999999999989</v>
      </c>
      <c r="N15" s="244">
        <f>N7+N11</f>
        <v>1</v>
      </c>
      <c r="O15" s="164">
        <f t="shared" si="1"/>
        <v>-6.5058257336655803E-3</v>
      </c>
      <c r="Q15" s="191">
        <f t="shared" si="2"/>
        <v>2.8169639788720948</v>
      </c>
      <c r="R15" s="192">
        <f t="shared" si="3"/>
        <v>2.7358213776682314</v>
      </c>
      <c r="S15" s="57">
        <f t="shared" si="4"/>
        <v>-2.8804983596685072E-2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2104538.4100000039</v>
      </c>
      <c r="F16" s="181">
        <f t="shared" ref="F16:F17" si="8">F8+F12</f>
        <v>2138951.2000000128</v>
      </c>
      <c r="G16" s="245">
        <f>E16/E15</f>
        <v>0.73635969041673355</v>
      </c>
      <c r="H16" s="246">
        <f>F16/F15</f>
        <v>0.73160244240393491</v>
      </c>
      <c r="I16" s="207">
        <f t="shared" si="6"/>
        <v>1.6351704410093815E-2</v>
      </c>
      <c r="J16" s="3"/>
      <c r="K16" s="180">
        <f t="shared" ref="K16:L18" si="9">K8+K12</f>
        <v>731339.00599999749</v>
      </c>
      <c r="L16" s="181">
        <f t="shared" si="9"/>
        <v>721181.6119999995</v>
      </c>
      <c r="M16" s="250">
        <f>K16/K15</f>
        <v>0.90838633730638707</v>
      </c>
      <c r="N16" s="246">
        <f>L16/L15</f>
        <v>0.90163586069775825</v>
      </c>
      <c r="O16" s="207">
        <f t="shared" si="1"/>
        <v>-1.3888762826357476E-2</v>
      </c>
      <c r="P16" s="3"/>
      <c r="Q16" s="189">
        <f t="shared" si="2"/>
        <v>3.4750565849734061</v>
      </c>
      <c r="R16" s="190">
        <f t="shared" si="3"/>
        <v>3.3716599611996534</v>
      </c>
      <c r="S16" s="182">
        <f t="shared" si="4"/>
        <v>-2.9753939610898155E-2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259477.90999999986</v>
      </c>
      <c r="F17" s="140">
        <f t="shared" si="8"/>
        <v>262066.35999999993</v>
      </c>
      <c r="G17" s="248">
        <f>E17/E15</f>
        <v>9.07890645139523E-2</v>
      </c>
      <c r="H17" s="215">
        <f>F17/F15</f>
        <v>8.9636635491220029E-2</v>
      </c>
      <c r="I17" s="182">
        <f t="shared" si="6"/>
        <v>9.9756083282776225E-3</v>
      </c>
      <c r="K17" s="19">
        <f t="shared" si="9"/>
        <v>35568.145999999964</v>
      </c>
      <c r="L17" s="140">
        <f t="shared" si="9"/>
        <v>36588.541999999979</v>
      </c>
      <c r="M17" s="247">
        <f>K17/K15</f>
        <v>4.4178715485768717E-2</v>
      </c>
      <c r="N17" s="215">
        <f>L17/L15</f>
        <v>4.5743736402760755E-2</v>
      </c>
      <c r="O17" s="182">
        <f t="shared" si="1"/>
        <v>2.8688478730379038E-2</v>
      </c>
      <c r="Q17" s="189">
        <f t="shared" si="2"/>
        <v>1.3707581504722302</v>
      </c>
      <c r="R17" s="190">
        <f t="shared" si="3"/>
        <v>1.3961556149366134</v>
      </c>
      <c r="S17" s="182">
        <f t="shared" si="4"/>
        <v>1.8528041912888711E-2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494014.12</v>
      </c>
      <c r="F18" s="142">
        <f>F10+F14</f>
        <v>522634.78999999986</v>
      </c>
      <c r="G18" s="249">
        <f>E18/E15</f>
        <v>0.17285124506931399</v>
      </c>
      <c r="H18" s="221">
        <f>F18/F15</f>
        <v>0.17876092210484523</v>
      </c>
      <c r="I18" s="208">
        <f t="shared" si="6"/>
        <v>5.7934922993698776E-2</v>
      </c>
      <c r="K18" s="21">
        <f t="shared" si="9"/>
        <v>38189.727999999988</v>
      </c>
      <c r="L18" s="142">
        <f t="shared" si="9"/>
        <v>42088.906000000025</v>
      </c>
      <c r="M18" s="249">
        <f>K18/K15</f>
        <v>4.743494720784424E-2</v>
      </c>
      <c r="N18" s="221">
        <f>L18/L15</f>
        <v>5.2620402899480875E-2</v>
      </c>
      <c r="O18" s="208">
        <f t="shared" si="1"/>
        <v>0.10210017730422268</v>
      </c>
      <c r="Q18" s="193">
        <f t="shared" si="2"/>
        <v>0.7730493209384377</v>
      </c>
      <c r="R18" s="194">
        <f t="shared" si="3"/>
        <v>0.80532155159437502</v>
      </c>
      <c r="S18" s="186">
        <f t="shared" si="4"/>
        <v>4.1746664516515805E-2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/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159</v>
      </c>
      <c r="B1" s="4"/>
    </row>
    <row r="3" spans="1:19" ht="15.75" thickBot="1" x14ac:dyDescent="0.3"/>
    <row r="4" spans="1:19" x14ac:dyDescent="0.25">
      <c r="A4" s="349" t="s">
        <v>16</v>
      </c>
      <c r="B4" s="337"/>
      <c r="C4" s="337"/>
      <c r="D4" s="337"/>
      <c r="E4" s="364" t="s">
        <v>1</v>
      </c>
      <c r="F4" s="365"/>
      <c r="G4" s="362" t="s">
        <v>104</v>
      </c>
      <c r="H4" s="362"/>
      <c r="I4" s="130" t="s">
        <v>0</v>
      </c>
      <c r="K4" s="366" t="s">
        <v>19</v>
      </c>
      <c r="L4" s="362"/>
      <c r="M4" s="360" t="s">
        <v>13</v>
      </c>
      <c r="N4" s="361"/>
      <c r="O4" s="130" t="s">
        <v>0</v>
      </c>
      <c r="Q4" s="372" t="s">
        <v>22</v>
      </c>
      <c r="R4" s="362"/>
      <c r="S4" s="130" t="s">
        <v>0</v>
      </c>
    </row>
    <row r="5" spans="1:19" x14ac:dyDescent="0.25">
      <c r="A5" s="363"/>
      <c r="B5" s="338"/>
      <c r="C5" s="338"/>
      <c r="D5" s="338"/>
      <c r="E5" s="367" t="s">
        <v>67</v>
      </c>
      <c r="F5" s="368"/>
      <c r="G5" s="369" t="str">
        <f>E5</f>
        <v>out</v>
      </c>
      <c r="H5" s="369"/>
      <c r="I5" s="131" t="s">
        <v>150</v>
      </c>
      <c r="K5" s="370" t="str">
        <f>E5</f>
        <v>out</v>
      </c>
      <c r="L5" s="369"/>
      <c r="M5" s="371" t="str">
        <f>E5</f>
        <v>out</v>
      </c>
      <c r="N5" s="359"/>
      <c r="O5" s="131" t="str">
        <f>I5</f>
        <v>2025 /2024</v>
      </c>
      <c r="Q5" s="370" t="str">
        <f>E5</f>
        <v>out</v>
      </c>
      <c r="R5" s="368"/>
      <c r="S5" s="131" t="str">
        <f>O5</f>
        <v>2025 /2024</v>
      </c>
    </row>
    <row r="6" spans="1:19" ht="19.5" customHeight="1" thickBot="1" x14ac:dyDescent="0.3">
      <c r="A6" s="350"/>
      <c r="B6" s="373"/>
      <c r="C6" s="373"/>
      <c r="D6" s="373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138124.54999999987</v>
      </c>
      <c r="F7" s="145">
        <v>131668.91999999993</v>
      </c>
      <c r="G7" s="243">
        <f>E7/E15</f>
        <v>0.40611521984260868</v>
      </c>
      <c r="H7" s="244">
        <f>F7/F15</f>
        <v>0.3875206097347022</v>
      </c>
      <c r="I7" s="164">
        <f t="shared" ref="I7:I18" si="0">(F7-E7)/E7</f>
        <v>-4.673774502794726E-2</v>
      </c>
      <c r="J7" s="1"/>
      <c r="K7" s="17">
        <v>44298.180000000029</v>
      </c>
      <c r="L7" s="145">
        <v>39752.329000000042</v>
      </c>
      <c r="M7" s="243">
        <f>K7/K15</f>
        <v>0.40653635261596449</v>
      </c>
      <c r="N7" s="244">
        <f>L7/L15</f>
        <v>0.38035365076251676</v>
      </c>
      <c r="O7" s="164">
        <f t="shared" ref="O7:O18" si="1">(L7-K7)/K7</f>
        <v>-0.10261936269164974</v>
      </c>
      <c r="P7" s="1"/>
      <c r="Q7" s="187">
        <f t="shared" ref="Q7:R18" si="2">(K7/E7)*10</f>
        <v>3.207118502829517</v>
      </c>
      <c r="R7" s="188">
        <f t="shared" si="2"/>
        <v>3.0191125589850714</v>
      </c>
      <c r="S7" s="55">
        <f>(R7-Q7)/Q7</f>
        <v>-5.8621452147332657E-2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108625.25999999986</v>
      </c>
      <c r="F8" s="181">
        <v>100609.15999999993</v>
      </c>
      <c r="G8" s="245">
        <f>E8/E7</f>
        <v>0.78642978384363937</v>
      </c>
      <c r="H8" s="246">
        <f>F8/F7</f>
        <v>0.76410712566033034</v>
      </c>
      <c r="I8" s="206">
        <f t="shared" si="0"/>
        <v>-7.3795910822215233E-2</v>
      </c>
      <c r="K8" s="180">
        <v>41298.476000000024</v>
      </c>
      <c r="L8" s="181">
        <v>36761.039000000041</v>
      </c>
      <c r="M8" s="250">
        <f>K8/K7</f>
        <v>0.93228380940255329</v>
      </c>
      <c r="N8" s="246">
        <f>L8/L7</f>
        <v>0.9247518302638319</v>
      </c>
      <c r="O8" s="207">
        <f t="shared" si="1"/>
        <v>-0.10986935692251648</v>
      </c>
      <c r="Q8" s="189">
        <f t="shared" si="2"/>
        <v>3.8019219470683039</v>
      </c>
      <c r="R8" s="190">
        <f t="shared" si="2"/>
        <v>3.6538461309089616</v>
      </c>
      <c r="S8" s="182">
        <f t="shared" ref="S8:S18" si="3">(R8-Q8)/Q8</f>
        <v>-3.8947621287576638E-2</v>
      </c>
    </row>
    <row r="9" spans="1:19" ht="24" customHeight="1" x14ac:dyDescent="0.25">
      <c r="A9" s="8"/>
      <c r="B9" t="s">
        <v>37</v>
      </c>
      <c r="E9" s="19">
        <v>9523.3599999999988</v>
      </c>
      <c r="F9" s="140">
        <v>9236.34</v>
      </c>
      <c r="G9" s="247">
        <f>E9/E7</f>
        <v>6.8947627340686407E-2</v>
      </c>
      <c r="H9" s="215">
        <f>F9/F7</f>
        <v>7.0148217210257408E-2</v>
      </c>
      <c r="I9" s="182">
        <f t="shared" si="0"/>
        <v>-3.0138522538263664E-2</v>
      </c>
      <c r="K9" s="19">
        <v>1437.8130000000003</v>
      </c>
      <c r="L9" s="140">
        <v>1445.2049999999999</v>
      </c>
      <c r="M9" s="247">
        <f>K9/K7</f>
        <v>3.2457608867903817E-2</v>
      </c>
      <c r="N9" s="215">
        <f>L9/L7</f>
        <v>3.635522839429102E-2</v>
      </c>
      <c r="O9" s="182">
        <f t="shared" si="1"/>
        <v>5.1411414418979359E-3</v>
      </c>
      <c r="Q9" s="189">
        <f t="shared" si="2"/>
        <v>1.5097749113758174</v>
      </c>
      <c r="R9" s="190">
        <f t="shared" si="2"/>
        <v>1.5646944568952637</v>
      </c>
      <c r="S9" s="182">
        <f t="shared" si="3"/>
        <v>3.6375982343884304E-2</v>
      </c>
    </row>
    <row r="10" spans="1:19" ht="24" customHeight="1" thickBot="1" x14ac:dyDescent="0.3">
      <c r="A10" s="8"/>
      <c r="B10" t="s">
        <v>36</v>
      </c>
      <c r="E10" s="19">
        <v>19975.93</v>
      </c>
      <c r="F10" s="140">
        <v>21823.420000000006</v>
      </c>
      <c r="G10" s="247">
        <f>E10/E7</f>
        <v>0.14462258881567411</v>
      </c>
      <c r="H10" s="215">
        <f>F10/F7</f>
        <v>0.1657446571294123</v>
      </c>
      <c r="I10" s="186">
        <f t="shared" si="0"/>
        <v>9.2485806668325593E-2</v>
      </c>
      <c r="K10" s="19">
        <v>1561.8909999999998</v>
      </c>
      <c r="L10" s="140">
        <v>1546.0850000000005</v>
      </c>
      <c r="M10" s="247">
        <f>K10/K7</f>
        <v>3.5258581729542812E-2</v>
      </c>
      <c r="N10" s="215">
        <f>L10/L7</f>
        <v>3.8892941341877076E-2</v>
      </c>
      <c r="O10" s="209">
        <f t="shared" si="1"/>
        <v>-1.0119784287123339E-2</v>
      </c>
      <c r="Q10" s="189">
        <f t="shared" si="2"/>
        <v>0.78188650040323515</v>
      </c>
      <c r="R10" s="190">
        <f t="shared" si="2"/>
        <v>0.70845220409999909</v>
      </c>
      <c r="S10" s="182">
        <f t="shared" si="3"/>
        <v>-9.3919381221397813E-2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201987.17999999982</v>
      </c>
      <c r="F11" s="145">
        <v>208103.77000000008</v>
      </c>
      <c r="G11" s="243">
        <f>E11/E15</f>
        <v>0.5938847801573911</v>
      </c>
      <c r="H11" s="244">
        <f>F11/F15</f>
        <v>0.61247939026529796</v>
      </c>
      <c r="I11" s="164">
        <f t="shared" si="0"/>
        <v>3.0282070376943051E-2</v>
      </c>
      <c r="J11" s="1"/>
      <c r="K11" s="17">
        <v>64666.687999999987</v>
      </c>
      <c r="L11" s="145">
        <v>64761.796000000017</v>
      </c>
      <c r="M11" s="243">
        <f>K11/K15</f>
        <v>0.59346364738403556</v>
      </c>
      <c r="N11" s="244">
        <f>L11/L15</f>
        <v>0.6196463492374833</v>
      </c>
      <c r="O11" s="164">
        <f t="shared" si="1"/>
        <v>1.4707417828485247E-3</v>
      </c>
      <c r="Q11" s="191">
        <f t="shared" si="2"/>
        <v>3.2015243739726476</v>
      </c>
      <c r="R11" s="192">
        <f t="shared" si="2"/>
        <v>3.1119953281000146</v>
      </c>
      <c r="S11" s="57">
        <f t="shared" si="3"/>
        <v>-2.7964505471354532E-2</v>
      </c>
    </row>
    <row r="12" spans="1:19" s="3" customFormat="1" ht="24" customHeight="1" x14ac:dyDescent="0.25">
      <c r="A12" s="46"/>
      <c r="B12" s="3" t="s">
        <v>33</v>
      </c>
      <c r="E12" s="31">
        <v>155345.80999999982</v>
      </c>
      <c r="F12" s="141">
        <v>167486.13000000006</v>
      </c>
      <c r="G12" s="247">
        <f>E12/E11</f>
        <v>0.7690874737693747</v>
      </c>
      <c r="H12" s="215">
        <f>F12/F11</f>
        <v>0.804820258662301</v>
      </c>
      <c r="I12" s="206">
        <f t="shared" si="0"/>
        <v>7.8150289344786669E-2</v>
      </c>
      <c r="K12" s="31">
        <v>60015.705999999984</v>
      </c>
      <c r="L12" s="141">
        <v>59618.169000000016</v>
      </c>
      <c r="M12" s="247">
        <f>K12/K11</f>
        <v>0.92807762166511443</v>
      </c>
      <c r="N12" s="215">
        <f>L12/L11</f>
        <v>0.92057621440887771</v>
      </c>
      <c r="O12" s="206">
        <f t="shared" si="1"/>
        <v>-6.6238827549569713E-3</v>
      </c>
      <c r="Q12" s="189">
        <f t="shared" si="2"/>
        <v>3.8633617475746562</v>
      </c>
      <c r="R12" s="190">
        <f t="shared" si="2"/>
        <v>3.5595884268148055</v>
      </c>
      <c r="S12" s="182">
        <f t="shared" si="3"/>
        <v>-7.8629271760676758E-2</v>
      </c>
    </row>
    <row r="13" spans="1:19" ht="24" customHeight="1" x14ac:dyDescent="0.25">
      <c r="A13" s="8"/>
      <c r="B13" s="3" t="s">
        <v>37</v>
      </c>
      <c r="D13" s="3"/>
      <c r="E13" s="19">
        <v>14156.09</v>
      </c>
      <c r="F13" s="140">
        <v>13623.539999999999</v>
      </c>
      <c r="G13" s="247">
        <f>E13/E11</f>
        <v>7.0084101377127062E-2</v>
      </c>
      <c r="H13" s="215">
        <f>F13/F11</f>
        <v>6.5465128286719618E-2</v>
      </c>
      <c r="I13" s="182">
        <f t="shared" si="0"/>
        <v>-3.7619851244234892E-2</v>
      </c>
      <c r="K13" s="19">
        <v>1876.9440000000004</v>
      </c>
      <c r="L13" s="140">
        <v>1737.6669999999997</v>
      </c>
      <c r="M13" s="247">
        <f>K13/K11</f>
        <v>2.9024897641270895E-2</v>
      </c>
      <c r="N13" s="215">
        <f>L13/L11</f>
        <v>2.6831667855536298E-2</v>
      </c>
      <c r="O13" s="182">
        <f t="shared" si="1"/>
        <v>-7.420413182279316E-2</v>
      </c>
      <c r="Q13" s="189">
        <f t="shared" si="2"/>
        <v>1.3258915420854209</v>
      </c>
      <c r="R13" s="190">
        <f t="shared" si="2"/>
        <v>1.2754886028154209</v>
      </c>
      <c r="S13" s="182">
        <f t="shared" si="3"/>
        <v>-3.8014375739002064E-2</v>
      </c>
    </row>
    <row r="14" spans="1:19" ht="24" customHeight="1" thickBot="1" x14ac:dyDescent="0.3">
      <c r="A14" s="8"/>
      <c r="B14" t="s">
        <v>36</v>
      </c>
      <c r="E14" s="19">
        <v>32485.279999999999</v>
      </c>
      <c r="F14" s="140">
        <v>26994.1</v>
      </c>
      <c r="G14" s="247">
        <f>E14/E11</f>
        <v>0.16082842485349827</v>
      </c>
      <c r="H14" s="215">
        <f>F14/F11</f>
        <v>0.12971461305097928</v>
      </c>
      <c r="I14" s="186">
        <f t="shared" si="0"/>
        <v>-0.16903594489565738</v>
      </c>
      <c r="K14" s="19">
        <v>2774.0379999999996</v>
      </c>
      <c r="L14" s="140">
        <v>3405.9599999999996</v>
      </c>
      <c r="M14" s="247">
        <f>K14/K11</f>
        <v>4.2897480693614619E-2</v>
      </c>
      <c r="N14" s="215">
        <f>L14/L11</f>
        <v>5.259211773558594E-2</v>
      </c>
      <c r="O14" s="209">
        <f t="shared" si="1"/>
        <v>0.2277986098243788</v>
      </c>
      <c r="Q14" s="189">
        <f t="shared" si="2"/>
        <v>0.85393692158417589</v>
      </c>
      <c r="R14" s="190">
        <f t="shared" si="2"/>
        <v>1.2617423807424586</v>
      </c>
      <c r="S14" s="182">
        <f t="shared" si="3"/>
        <v>0.47755923048946625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340111.72999999975</v>
      </c>
      <c r="F15" s="145">
        <v>339772.68999999994</v>
      </c>
      <c r="G15" s="243">
        <f>G7+G11</f>
        <v>0.99999999999999978</v>
      </c>
      <c r="H15" s="244">
        <f>H7+H11</f>
        <v>1.0000000000000002</v>
      </c>
      <c r="I15" s="164">
        <f t="shared" si="0"/>
        <v>-9.9684888845146457E-4</v>
      </c>
      <c r="J15" s="1"/>
      <c r="K15" s="17">
        <v>108964.86800000002</v>
      </c>
      <c r="L15" s="145">
        <v>104514.12500000006</v>
      </c>
      <c r="M15" s="243">
        <f>M7+M11</f>
        <v>1</v>
      </c>
      <c r="N15" s="244">
        <f>N7+N11</f>
        <v>1</v>
      </c>
      <c r="O15" s="164">
        <f t="shared" si="1"/>
        <v>-4.0845669633628685E-2</v>
      </c>
      <c r="Q15" s="191">
        <f t="shared" si="2"/>
        <v>3.2037962348431819</v>
      </c>
      <c r="R15" s="192">
        <f t="shared" si="2"/>
        <v>3.0760013407787445</v>
      </c>
      <c r="S15" s="57">
        <f t="shared" si="3"/>
        <v>-3.9888583635436035E-2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263971.06999999972</v>
      </c>
      <c r="F16" s="181">
        <f t="shared" ref="F16:F17" si="4">F8+F12</f>
        <v>268095.28999999998</v>
      </c>
      <c r="G16" s="245">
        <f>E16/E15</f>
        <v>0.77613044983776336</v>
      </c>
      <c r="H16" s="246">
        <f>F16/F15</f>
        <v>0.78904308053716743</v>
      </c>
      <c r="I16" s="207">
        <f t="shared" si="0"/>
        <v>1.5623757557978863E-2</v>
      </c>
      <c r="J16" s="3"/>
      <c r="K16" s="180">
        <f t="shared" ref="K16:L18" si="5">K8+K12</f>
        <v>101314.182</v>
      </c>
      <c r="L16" s="181">
        <f t="shared" si="5"/>
        <v>96379.208000000057</v>
      </c>
      <c r="M16" s="250">
        <f>K16/K15</f>
        <v>0.92978758988631072</v>
      </c>
      <c r="N16" s="246">
        <f>L16/L15</f>
        <v>0.9221644251434914</v>
      </c>
      <c r="O16" s="207">
        <f t="shared" si="1"/>
        <v>-4.8709607111074971E-2</v>
      </c>
      <c r="P16" s="3"/>
      <c r="Q16" s="189">
        <f t="shared" si="2"/>
        <v>3.8380789985811741</v>
      </c>
      <c r="R16" s="190">
        <f t="shared" si="2"/>
        <v>3.5949608812597962</v>
      </c>
      <c r="S16" s="182">
        <f t="shared" si="3"/>
        <v>-6.3343698087311801E-2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23679.449999999997</v>
      </c>
      <c r="F17" s="140">
        <f t="shared" si="4"/>
        <v>22859.879999999997</v>
      </c>
      <c r="G17" s="248">
        <f>E17/E15</f>
        <v>6.9622561973972541E-2</v>
      </c>
      <c r="H17" s="215">
        <f>F17/F15</f>
        <v>6.7279921761810815E-2</v>
      </c>
      <c r="I17" s="182">
        <f t="shared" si="0"/>
        <v>-3.4611023482386621E-2</v>
      </c>
      <c r="K17" s="19">
        <f t="shared" si="5"/>
        <v>3314.7570000000005</v>
      </c>
      <c r="L17" s="140">
        <f t="shared" si="5"/>
        <v>3182.8719999999994</v>
      </c>
      <c r="M17" s="247">
        <f>K17/K15</f>
        <v>3.0420419542930111E-2</v>
      </c>
      <c r="N17" s="215">
        <f>L17/L15</f>
        <v>3.0453988874709497E-2</v>
      </c>
      <c r="O17" s="182">
        <f t="shared" si="1"/>
        <v>-3.9787230255491156E-2</v>
      </c>
      <c r="Q17" s="189">
        <f t="shared" si="2"/>
        <v>1.3998454355992225</v>
      </c>
      <c r="R17" s="190">
        <f t="shared" si="2"/>
        <v>1.3923397673128644</v>
      </c>
      <c r="S17" s="182">
        <f t="shared" si="3"/>
        <v>-5.3617835908756767E-3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52461.21</v>
      </c>
      <c r="F18" s="142">
        <f>F10+F14</f>
        <v>48817.520000000004</v>
      </c>
      <c r="G18" s="249">
        <f>E18/E15</f>
        <v>0.15424698818826402</v>
      </c>
      <c r="H18" s="221">
        <f>F18/F15</f>
        <v>0.14367699770102185</v>
      </c>
      <c r="I18" s="208">
        <f t="shared" si="0"/>
        <v>-6.945493632342821E-2</v>
      </c>
      <c r="K18" s="21">
        <f t="shared" si="5"/>
        <v>4335.9289999999992</v>
      </c>
      <c r="L18" s="142">
        <f t="shared" si="5"/>
        <v>4952.0450000000001</v>
      </c>
      <c r="M18" s="249">
        <f>K18/K15</f>
        <v>3.9791990570758995E-2</v>
      </c>
      <c r="N18" s="221">
        <f>L18/L15</f>
        <v>4.7381585981799083E-2</v>
      </c>
      <c r="O18" s="208">
        <f t="shared" si="1"/>
        <v>0.1420955001800078</v>
      </c>
      <c r="Q18" s="193">
        <f t="shared" si="2"/>
        <v>0.82650190493128151</v>
      </c>
      <c r="R18" s="194">
        <f t="shared" si="2"/>
        <v>1.0143991337536196</v>
      </c>
      <c r="S18" s="186">
        <f t="shared" si="3"/>
        <v>0.22734034574059517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2025-12-16T18:16:18Z</dcterms:modified>
</cp:coreProperties>
</file>